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3.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2" activeTab="2"/>
  </bookViews>
  <sheets>
    <sheet name="Istruzioni" sheetId="1" state="hidden" r:id="rId2"/>
    <sheet name="Dati CLIENTE" sheetId="2" state="hidden" r:id="rId3"/>
    <sheet name="MODULO ORDINE" sheetId="3" state="visible" r:id="rId4"/>
    <sheet name="Calcoli" sheetId="4" state="hidden" r:id="rId5"/>
  </sheets>
  <definedNames>
    <definedName function="false" hidden="false" localSheetId="1" name="_xlnm.Print_Area" vbProcedure="false">'Dati CLIENTE'!$B$2:$E$17</definedName>
    <definedName function="false" hidden="false" localSheetId="0" name="_xlnm.Print_Area" vbProcedure="false">Istruzioni!$B$1:$B$27</definedName>
    <definedName function="false" hidden="false" localSheetId="2" name="_xlnm.Print_Area" vbProcedure="false">'MODULO ORDINE'!$A$1:$S$225</definedName>
    <definedName function="false" hidden="false" localSheetId="2" name="_xlnm.Print_Titles" vbProcedure="false">'MODULO ORDINE'!$10:$11</definedName>
    <definedName function="false" hidden="true" localSheetId="2" name="_xlnm._FilterDatabase" vbProcedure="false">'MODULO ORDINE'!$D$11:$W$225</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<sst xmlns="http://schemas.openxmlformats.org/spreadsheetml/2006/main" count="969" uniqueCount="565">
  <si>
    <t xml:space="preserve">Modulo d'ordine, istruzioni per l'uso</t>
  </si>
  <si>
    <t xml:space="preserve">Gentili clienti, con questa nuova versione del modulo d'ordine abbiamo apportato alcune modifiche allo scopo di semplificarne la compilazione e cercare di soddisfare al meglio le vostre esigenze.
Di seguito troverete alcuni brevi suggerimenti per la compilazione e la spiegazione di alcuni aspetti che potranno risultarvi utili.</t>
  </si>
  <si>
    <t xml:space="preserve">A chi devo inviare l'ordine?</t>
  </si>
  <si>
    <r>
      <rPr>
        <sz val="11"/>
        <color rgb="FF000000"/>
        <rFont val="Arial"/>
        <family val="2"/>
        <charset val="1"/>
      </rPr>
      <t xml:space="preserve">Potete inviare gli ordini via mail all'indirizzo </t>
    </r>
    <r>
      <rPr>
        <b val="true"/>
        <sz val="11"/>
        <color rgb="FF000000"/>
        <rFont val="Arial"/>
        <family val="2"/>
        <charset val="1"/>
      </rPr>
      <t xml:space="preserve">italia@coopcampo.it</t>
    </r>
    <r>
      <rPr>
        <sz val="11"/>
        <color rgb="FF000000"/>
        <rFont val="Arial"/>
        <family val="2"/>
        <charset val="1"/>
      </rPr>
      <t xml:space="preserve"> o telefonicamente chiamando il numero 0721-740559 (LUN-VEN 09:00-12:00/ 14:00-17:30).</t>
    </r>
  </si>
  <si>
    <t xml:space="preserve">Quali informazioni devo inserire nel modulo?</t>
  </si>
  <si>
    <t xml:space="preserve">Le celle da compilare sono quelle selezionabili ed evidenziate in verde. In particolare nel foglio "Dati CLIENTE" vanno inserite le informazioni relative alla resa (spedito o ritirato presso nostro magazzino) e la consegna (indirizzo e recapiti per eventuali contatti telefonici) </t>
  </si>
  <si>
    <t xml:space="preserve">Vorrei solamente mezzo cartone di pasta, come devo fare?</t>
  </si>
  <si>
    <t xml:space="preserve">Basta inserire 0,5 nella colonna "Numero di cartoni". Ovviamente la stessa cosa potrai farla se desideri 2 cartoni e mezzo, 3 cartoni e mezzo e così via (inserire 2,5 o 3,5 rispettivamente etc..).
Ti ricordiamo che solo della pasta possiamo spedire il mezzo cartone, per gli altri prodotti, per ragioni logistiche, questa opportunità NON è prevista.</t>
  </si>
  <si>
    <t xml:space="preserve">E' previsto un importo minimo per l'ordine?</t>
  </si>
  <si>
    <t xml:space="preserve">Per chi ritira a magazzino non è previsto nessun minimo d'ordine. 
Per chi preferisce che la merce gli venga spedita, invece, l'ordine minimo è di 150€ (IVA esclusa), spese di trasporto incluse nel prezzo. Potrai verificare l'importo raggiunto osservando la voce "TOT. IMPONIBILE IVA ESCLUSA" (Cella E4). Se l'ordine spedito non raggiungesse l'importo minimo di 150 euro, si applicherà il listino Ritirato con spese di trasporto addebitate a parte.</t>
  </si>
  <si>
    <t xml:space="preserve">Vengono applicati sconti per ordini maggiori?</t>
  </si>
  <si>
    <r>
      <rPr>
        <sz val="11"/>
        <color rgb="FF000000"/>
        <rFont val="Arial"/>
        <family val="2"/>
        <charset val="1"/>
      </rPr>
      <t xml:space="preserve">Il nostro impegno è quello di fornire ai nostri clienti prodotti BIOLOGICI ad un prezzo equo. 
Per tale ragione non sono previsti sconti sul listino prodotti legati alle quantità acquistate. Con ordini più grandi tuttavia, riusciamo ad ottimizzare l'incidenza del trasporto. Superati i 300€ (IVA esclusa) otterrai una riduzione automatica del 2%, superati i 1,000€ otterrai una ulteriore riduzione del 5%. Approfittane!
</t>
    </r>
    <r>
      <rPr>
        <u val="single"/>
        <sz val="11"/>
        <color rgb="FF000000"/>
        <rFont val="Arial"/>
        <family val="2"/>
        <charset val="1"/>
      </rPr>
      <t xml:space="preserve">L'importo dovuto comparirà nell'area "RIEPILOGO ORDINE" (cella E8) ed un messaggio ti avvertirà nel campo "Note:"</t>
    </r>
  </si>
  <si>
    <t xml:space="preserve">Ma come faccio a sapere qual è il totale pagato per singola voce IVA INCLUSA (o IVA ESCLUSA)?</t>
  </si>
  <si>
    <r>
      <rPr>
        <sz val="11"/>
        <color rgb="FF000000"/>
        <rFont val="Arial"/>
        <family val="2"/>
        <charset val="1"/>
      </rPr>
      <t xml:space="preserve">Il totale per singola voce comparirà nella colonna "O" e potrete scegliere voi se visualizzare o meno l'IVA selezionando, dal menù a tendina (cella O11) l'opzione desiderata. </t>
    </r>
    <r>
      <rPr>
        <u val="single"/>
        <sz val="11"/>
        <color rgb="FF000000"/>
        <rFont val="Arial"/>
        <family val="2"/>
        <charset val="1"/>
      </rPr>
      <t xml:space="preserve">L'importo indicato prevede già la riduzione legata all'importo dell'ordine.</t>
    </r>
  </si>
  <si>
    <t xml:space="preserve">Ma quindi dove vedo quanto pago ogni singolo prodotto?</t>
  </si>
  <si>
    <t xml:space="preserve">Abbiamo pensato anche a questo. Potrai visualizzare tale importo nella colonna "Q", comprensivo della riduzione legata al trasporto. Inoltre, modificando la cella Q11, sarai tu a scegliere se includere o meno l'IVA.</t>
  </si>
  <si>
    <t xml:space="preserve">Posso fare un ordine telefonico e venirlo a ritirare il giorno stesso?</t>
  </si>
  <si>
    <t xml:space="preserve">Siamo sempre felici di accogliervi presso la nostra sede di Fossombrone ma i nostri tempi tecnici di evasione d'ordine sono, anche per gli ordini telefonici effettuati in provincia, di almeno 3 giorni lavorativi.</t>
  </si>
  <si>
    <t xml:space="preserve">NOME o RAGIONE SOCIALE</t>
  </si>
  <si>
    <t xml:space="preserve">ORDINE N°</t>
  </si>
  <si>
    <t xml:space="preserve">Resa</t>
  </si>
  <si>
    <t xml:space="preserve">SPEDITO</t>
  </si>
  <si>
    <t xml:space="preserve">Telefono</t>
  </si>
  <si>
    <t xml:space="preserve">Indirizzo</t>
  </si>
  <si>
    <t xml:space="preserve">ANTISPRECO :      Disponbilità a ricevere prodotti in offerta *</t>
  </si>
  <si>
    <t xml:space="preserve">Indirizzo recapito
(se diverso da fatturazione)</t>
  </si>
  <si>
    <t xml:space="preserve">Richieste particolari 
per la consegna</t>
  </si>
  <si>
    <t xml:space="preserve">DATA ordine</t>
  </si>
  <si>
    <t xml:space="preserve">DATA consegna</t>
  </si>
  <si>
    <t xml:space="preserve">AGENTE:</t>
  </si>
  <si>
    <t xml:space="preserve">e-mail</t>
  </si>
  <si>
    <t xml:space="preserve">PEC/ SDI</t>
  </si>
  <si>
    <t xml:space="preserve">P.IVA o CF</t>
  </si>
  <si>
    <t xml:space="preserve">Orari/giorni per 
consegna merce</t>
  </si>
  <si>
    <t xml:space="preserve">CONDIZIONI D'ACQUISTO:</t>
  </si>
  <si>
    <t xml:space="preserve">Tutti i prodotti a catalogo sono di origine biologica, controllata e certificata da "Suolo e salute S.r.L.", organismo autorizzato dal Ministero delle politiche agricole alimentari e forestali". La certificazione è rilasciata in accordo alle regolamentazione dell'UE 834/07, IT BIO 004 </t>
  </si>
  <si>
    <t xml:space="preserve">Validità:</t>
  </si>
  <si>
    <t xml:space="preserve">al:</t>
  </si>
  <si>
    <r>
      <rPr>
        <b val="true"/>
        <sz val="11"/>
        <rFont val="Arial"/>
        <family val="2"/>
        <charset val="1"/>
      </rPr>
      <t xml:space="preserve">EXW: </t>
    </r>
    <r>
      <rPr>
        <sz val="11"/>
        <rFont val="Arial"/>
        <family val="2"/>
        <charset val="1"/>
      </rPr>
      <t xml:space="preserve">ordini ritirati C/O nostro magazzino</t>
    </r>
  </si>
  <si>
    <t xml:space="preserve">ordini consegnati tramite corriere</t>
  </si>
  <si>
    <t xml:space="preserve">Ordine Minimo</t>
  </si>
  <si>
    <t xml:space="preserve">Non previsto</t>
  </si>
  <si>
    <t xml:space="preserve">150€ IVA ESCLUSA (spese di trasporto incluse nel prezzo)</t>
  </si>
  <si>
    <t xml:space="preserve">Acquisto prodotti</t>
  </si>
  <si>
    <t xml:space="preserve">Ordine per cartoni interi. 
Mezzo cartone solo per la pasta</t>
  </si>
  <si>
    <t xml:space="preserve">Ordine per cartoni interi. 
Mezzo cartone solo per la pasta </t>
  </si>
  <si>
    <t xml:space="preserve">* prodotti in offerta</t>
  </si>
  <si>
    <t xml:space="preserve"> vi preghiamo di segnalarci la vostra disponibilità ad inserire nei vostri ordini futuri prodotti ammaccati, con etichette storte (anche a marchio dei nostri clienti stranieri con applicata traduzione), con pasta nella chiusura del pacchetto ecc.</t>
  </si>
  <si>
    <t xml:space="preserve">Tempi di evasione ordine</t>
  </si>
  <si>
    <r>
      <rPr>
        <b val="true"/>
        <sz val="11"/>
        <color rgb="FFFF0000"/>
        <rFont val="Arial"/>
        <family val="2"/>
        <charset val="1"/>
      </rPr>
      <t xml:space="preserve">entro 10</t>
    </r>
    <r>
      <rPr>
        <b val="true"/>
        <sz val="11"/>
        <rFont val="Arial"/>
        <family val="2"/>
        <charset val="1"/>
      </rPr>
      <t xml:space="preserve"> </t>
    </r>
    <r>
      <rPr>
        <b val="true"/>
        <sz val="11"/>
        <color rgb="FFFF0000"/>
        <rFont val="Arial"/>
        <family val="2"/>
        <charset val="1"/>
      </rPr>
      <t xml:space="preserve">giorni</t>
    </r>
    <r>
      <rPr>
        <b val="true"/>
        <sz val="11"/>
        <rFont val="Arial"/>
        <family val="2"/>
        <charset val="1"/>
      </rPr>
      <t xml:space="preserve"> lavorativi </t>
    </r>
    <r>
      <rPr>
        <sz val="11"/>
        <rFont val="Arial"/>
        <family val="2"/>
        <charset val="1"/>
      </rPr>
      <t xml:space="preserve">dalla data di conferma dell'ordine
</t>
    </r>
    <r>
      <rPr>
        <b val="true"/>
        <sz val="11"/>
        <rFont val="Arial"/>
        <family val="2"/>
        <charset val="1"/>
      </rPr>
      <t xml:space="preserve">NB:</t>
    </r>
    <r>
      <rPr>
        <sz val="11"/>
        <rFont val="Arial"/>
        <family val="2"/>
        <charset val="1"/>
      </rPr>
      <t xml:space="preserve"> </t>
    </r>
    <r>
      <rPr>
        <u val="single"/>
        <sz val="11"/>
        <rFont val="Arial"/>
        <family val="2"/>
        <charset val="1"/>
      </rPr>
      <t xml:space="preserve">non si evadono ordini se le fatture precedenti non sono stare regolarmente pagate.</t>
    </r>
  </si>
  <si>
    <t xml:space="preserve">Scontistica</t>
  </si>
  <si>
    <r>
      <rPr>
        <sz val="11"/>
        <rFont val="Arial"/>
        <family val="2"/>
        <charset val="1"/>
      </rPr>
      <t xml:space="preserve">Ordine da 300€ a 1,000€ (IVA ESCLUSA) </t>
    </r>
    <r>
      <rPr>
        <sz val="11"/>
        <rFont val="Calibri"/>
        <family val="2"/>
        <charset val="1"/>
      </rPr>
      <t xml:space="preserve">→</t>
    </r>
    <r>
      <rPr>
        <sz val="11"/>
        <rFont val="Arial"/>
        <family val="2"/>
        <charset val="1"/>
      </rPr>
      <t xml:space="preserve"> riduzione del 2%</t>
    </r>
  </si>
  <si>
    <r>
      <rPr>
        <sz val="11"/>
        <rFont val="Arial"/>
        <family val="2"/>
        <charset val="1"/>
      </rPr>
      <t xml:space="preserve">Ordine superiore a 1,000€ (IVA ESCLUSA) </t>
    </r>
    <r>
      <rPr>
        <sz val="11"/>
        <rFont val="Calibri"/>
        <family val="2"/>
        <charset val="1"/>
      </rPr>
      <t xml:space="preserve">→</t>
    </r>
    <r>
      <rPr>
        <sz val="11"/>
        <rFont val="Arial"/>
        <family val="2"/>
        <charset val="1"/>
      </rPr>
      <t xml:space="preserve"> riduzione del 2% + 5%</t>
    </r>
  </si>
  <si>
    <t xml:space="preserve">Condizioni di trasporto 
(su richiesta, al momento dell'ordine):</t>
  </si>
  <si>
    <t xml:space="preserve">Costi di eventuale consegna: da addebitare a parte:</t>
  </si>
  <si>
    <t xml:space="preserve">Preavviso telefonico: 1,50€</t>
  </si>
  <si>
    <t xml:space="preserve">Pesaro e Provincia: 5 € - Ancona: 25€ - Rimini Forlì Cesena: 15€      Bologna: da tariffario</t>
  </si>
  <si>
    <t xml:space="preserve">Sponda idraulica: 22€ </t>
  </si>
  <si>
    <t xml:space="preserve">Consegna ai piani e facchinaggio: addebitati a parte </t>
  </si>
  <si>
    <t xml:space="preserve">Pagamenti:</t>
  </si>
  <si>
    <r>
      <rPr>
        <sz val="11"/>
        <rFont val="Arial"/>
        <family val="2"/>
        <charset val="1"/>
      </rPr>
      <t xml:space="preserve">Primi 3 ordini: </t>
    </r>
    <r>
      <rPr>
        <b val="true"/>
        <sz val="11"/>
        <rFont val="Arial"/>
        <family val="2"/>
        <charset val="1"/>
      </rPr>
      <t xml:space="preserve">CONTANTI o POS </t>
    </r>
    <r>
      <rPr>
        <sz val="11"/>
        <rFont val="Arial"/>
        <family val="2"/>
        <charset val="1"/>
      </rPr>
      <t xml:space="preserve">al ritiro dalla merce</t>
    </r>
  </si>
  <si>
    <r>
      <rPr>
        <sz val="11"/>
        <rFont val="Arial"/>
        <family val="2"/>
        <charset val="1"/>
      </rPr>
      <t xml:space="preserve">Primi 3 ordini: </t>
    </r>
    <r>
      <rPr>
        <b val="true"/>
        <sz val="11"/>
        <rFont val="Arial"/>
        <family val="2"/>
        <charset val="1"/>
      </rPr>
      <t xml:space="preserve">BONIFICO BANCARIO ANTICIPATO</t>
    </r>
  </si>
  <si>
    <t xml:space="preserve">Ordini successivi: 
Contanti (POS) alla consegna o Bonifico bancario a 30 giorni</t>
  </si>
  <si>
    <r>
      <rPr>
        <sz val="11"/>
        <rFont val="Arial"/>
        <family val="2"/>
        <charset val="1"/>
      </rPr>
      <t xml:space="preserve">Ordini successivi: </t>
    </r>
    <r>
      <rPr>
        <b val="true"/>
        <sz val="11"/>
        <rFont val="Arial"/>
        <family val="2"/>
        <charset val="1"/>
      </rPr>
      <t xml:space="preserve">RD a 30 giorni</t>
    </r>
  </si>
  <si>
    <t xml:space="preserve">Modulo d'ordine CROP 2021</t>
  </si>
  <si>
    <t xml:space="preserve">RIEPILOGO ORDINE:</t>
  </si>
  <si>
    <t xml:space="preserve">Note:</t>
  </si>
  <si>
    <t xml:space="preserve">TOT IMPONIBILE (IVA esclusa)</t>
  </si>
  <si>
    <t xml:space="preserve">IVA</t>
  </si>
  <si>
    <t xml:space="preserve">TOTALE IVA INCLUSA</t>
  </si>
  <si>
    <t xml:space="preserve">NUMERO TOTALE CARTONI</t>
  </si>
  <si>
    <t xml:space="preserve">Codice prodotto</t>
  </si>
  <si>
    <t xml:space="preserve">Descrizione prodotto</t>
  </si>
  <si>
    <t xml:space="preserve">Pezzi per cartone</t>
  </si>
  <si>
    <t xml:space="preserve">IVA %</t>
  </si>
  <si>
    <t xml:space="preserve">NUMERO CARTONI </t>
  </si>
  <si>
    <t xml:space="preserve">NUMERO PEZZI TOTALI</t>
  </si>
  <si>
    <t xml:space="preserve">TOTALE IVA ESCLUSA</t>
  </si>
  <si>
    <t xml:space="preserve">TOTALE IVA INCLUSA </t>
  </si>
  <si>
    <t xml:space="preserve">BONUS</t>
  </si>
  <si>
    <t xml:space="preserve">TOTALE</t>
  </si>
  <si>
    <t xml:space="preserve">PREZZO FINALE UNITARIO</t>
  </si>
  <si>
    <t xml:space="preserve">BAR CODE</t>
  </si>
  <si>
    <t xml:space="preserve">USO MAGAZZINO</t>
  </si>
  <si>
    <t xml:space="preserve">IVA ESCLUSA</t>
  </si>
  <si>
    <t xml:space="preserve">IVA INCLUSA</t>
  </si>
  <si>
    <t xml:space="preserve">PASTA DI SEMOLA DI GRANO DURO</t>
  </si>
  <si>
    <t xml:space="preserve">PASB000001</t>
  </si>
  <si>
    <t xml:space="preserve">Pasta Di Semola Di G. D. - Spaghetti Gr. 500</t>
  </si>
  <si>
    <t xml:space="preserve">8ALHNPG*aaajah+</t>
  </si>
  <si>
    <t xml:space="preserve">PASB000002</t>
  </si>
  <si>
    <t xml:space="preserve">Pasta Di Semola Di G. D. - Penne Gr.500</t>
  </si>
  <si>
    <t xml:space="preserve">PASB000003</t>
  </si>
  <si>
    <t xml:space="preserve">Pasta Di Semola Di G. D. - Fusilli Gr. 500</t>
  </si>
  <si>
    <t xml:space="preserve">8ALHNPG*aaaieg+</t>
  </si>
  <si>
    <t xml:space="preserve">PASB000004</t>
  </si>
  <si>
    <t xml:space="preserve">Pasta Di Semola Di G. D. - Tortiglioni Gr. 500</t>
  </si>
  <si>
    <t xml:space="preserve">8ALHNPG*bafadj+</t>
  </si>
  <si>
    <t xml:space="preserve">PASB000024</t>
  </si>
  <si>
    <t xml:space="preserve">Pasta Di Semola Di G. D. - Gomiti Gr. 500</t>
  </si>
  <si>
    <t xml:space="preserve">PASB000010</t>
  </si>
  <si>
    <t xml:space="preserve">Pasta Di Semola Di G. D. - Tubetti Corti Gr. 500</t>
  </si>
  <si>
    <t xml:space="preserve">8ALHNPG*aaaahf+</t>
  </si>
  <si>
    <t xml:space="preserve">PASB000025</t>
  </si>
  <si>
    <t xml:space="preserve">Pasta Di Semola Di G. D. - Stelline FELICETTI Gr. 500</t>
  </si>
  <si>
    <t xml:space="preserve">8ALHNPG*bafafd+</t>
  </si>
  <si>
    <t xml:space="preserve">PASB000013</t>
  </si>
  <si>
    <t xml:space="preserve">Pasta Di Semola Di G. D. - Semini Gr. 500</t>
  </si>
  <si>
    <t xml:space="preserve">8ALHNPG*bafbdi+</t>
  </si>
  <si>
    <t xml:space="preserve">PASB000017</t>
  </si>
  <si>
    <t xml:space="preserve">Pasta Di Semola Di G. D. - Farfalle Gr. 500</t>
  </si>
  <si>
    <t xml:space="preserve">8ALHNPG*aaaadh+</t>
  </si>
  <si>
    <t xml:space="preserve">PASB000018</t>
  </si>
  <si>
    <t xml:space="preserve">Pasta Di Semola Di G. D. - Orecchiette Gr. 500</t>
  </si>
  <si>
    <t xml:space="preserve">8ALHNPG*aaaaca+</t>
  </si>
  <si>
    <t xml:space="preserve">PASB000021</t>
  </si>
  <si>
    <t xml:space="preserve">Pasta Di Semola Di G. D. - Semini Grandi (Puntalette) Gr 500</t>
  </si>
  <si>
    <t xml:space="preserve">8ALHNPG*bafbah+</t>
  </si>
  <si>
    <t xml:space="preserve">PASB000080</t>
  </si>
  <si>
    <t xml:space="preserve">Pasta Di Semola Di G. D. - Penne  Kg.5</t>
  </si>
  <si>
    <t xml:space="preserve">PASB000081</t>
  </si>
  <si>
    <t xml:space="preserve">Pasta Di Semola Di G. D. - Fusilli Kg.5</t>
  </si>
  <si>
    <t xml:space="preserve">8ALHNPG*bafaie+</t>
  </si>
  <si>
    <t xml:space="preserve">PASB000082</t>
  </si>
  <si>
    <t xml:space="preserve">Pasta Di Semola Di G. D. - Spaghetti Kg. 5</t>
  </si>
  <si>
    <t xml:space="preserve">8ALHNPG*bafajb+</t>
  </si>
  <si>
    <t xml:space="preserve">PASB000084</t>
  </si>
  <si>
    <t xml:space="preserve">Pasta Di Semola Di G. D. - Farfalle Kg. 5</t>
  </si>
  <si>
    <t xml:space="preserve">8ALHNPG*aabdce+</t>
  </si>
  <si>
    <t xml:space="preserve">PASB000086</t>
  </si>
  <si>
    <t xml:space="preserve">Pasta Di Semola Di G.D. - Semini grandi Kg. 5</t>
  </si>
  <si>
    <t xml:space="preserve">8ALHNPG*aaagig+</t>
  </si>
  <si>
    <t xml:space="preserve">PASB000083</t>
  </si>
  <si>
    <t xml:space="preserve">Pasta Di Semola Di G. D. - Mezze Penne Kg. 5</t>
  </si>
  <si>
    <t xml:space="preserve">PASB000091</t>
  </si>
  <si>
    <t xml:space="preserve">Pasta Di Semola Di G. D. - Tortiglioni Kg. 5</t>
  </si>
  <si>
    <t xml:space="preserve">PASB000092</t>
  </si>
  <si>
    <t xml:space="preserve">Pasta Di Semola Di G. D. - Gnocchi Sardi Kg. 5</t>
  </si>
  <si>
    <t xml:space="preserve">PASB000087</t>
  </si>
  <si>
    <t xml:space="preserve">Pasta Di Semola Di G. D. - Lasagne Kg. 5 (mm 265 x 162)</t>
  </si>
  <si>
    <t xml:space="preserve">8ALHNPG*aaaaic+</t>
  </si>
  <si>
    <t xml:space="preserve">PASB000093</t>
  </si>
  <si>
    <t xml:space="preserve">Pasta Di Semola Di G. D. - Lasagne Kg. 5 (mm 160 x 80)</t>
  </si>
  <si>
    <t xml:space="preserve">8ALHNPG*aaaajj+</t>
  </si>
  <si>
    <t xml:space="preserve">PASTA INTEGRALE DI GRANO DURO </t>
  </si>
  <si>
    <t xml:space="preserve">PASI000030</t>
  </si>
  <si>
    <t xml:space="preserve">Integrale Di Grano Duro - Spaghetti Gr. 500</t>
  </si>
  <si>
    <t xml:space="preserve">PASI000031</t>
  </si>
  <si>
    <t xml:space="preserve">Integrale Di Grano Duro - Penne Gr. 500</t>
  </si>
  <si>
    <t xml:space="preserve">PASI000032</t>
  </si>
  <si>
    <t xml:space="preserve">Integrale Di Grano Duro - Fusilli Gr. 500</t>
  </si>
  <si>
    <t xml:space="preserve">PASI000034</t>
  </si>
  <si>
    <t xml:space="preserve">Integrale Di Grano Duro - Filini Gr.500</t>
  </si>
  <si>
    <t xml:space="preserve">PASI000080</t>
  </si>
  <si>
    <t xml:space="preserve">Integrale Di Grano Duro - Penne Kg. 5</t>
  </si>
  <si>
    <t xml:space="preserve">PASI000081</t>
  </si>
  <si>
    <t xml:space="preserve">Integrale Di Grano Duro - Fusilli Kg. 5</t>
  </si>
  <si>
    <t xml:space="preserve">PASI000082</t>
  </si>
  <si>
    <t xml:space="preserve">Integrale Di Grano Duro - Spaghetti Kg 5</t>
  </si>
  <si>
    <t xml:space="preserve">PASTA AL FARRO INTEGRALE</t>
  </si>
  <si>
    <t xml:space="preserve">PASP000001</t>
  </si>
  <si>
    <t xml:space="preserve">Spec. Gastron. - Spaghetti Farro Integrale  Gr.500</t>
  </si>
  <si>
    <t xml:space="preserve">8ALHNPG*aabbii+</t>
  </si>
  <si>
    <t xml:space="preserve">PASP000002</t>
  </si>
  <si>
    <t xml:space="preserve">Spec. Gastron. - Penne Farro Integrale Gr.500</t>
  </si>
  <si>
    <t xml:space="preserve">PASP000003</t>
  </si>
  <si>
    <t xml:space="preserve">Spec. Gastron. - Fusilli Farro Integrale Gr.500</t>
  </si>
  <si>
    <t xml:space="preserve">8ALHNPG*aabcdc+</t>
  </si>
  <si>
    <t xml:space="preserve">PASP000080</t>
  </si>
  <si>
    <t xml:space="preserve">Spec. Gastron. - Penne Farro Integrale Kg.5</t>
  </si>
  <si>
    <t xml:space="preserve">PASTA AL FARRO SEMI-INTEGRALE - TRAFILATA AL BRONZO</t>
  </si>
  <si>
    <t xml:space="preserve">8ALHNPG*bacaef+</t>
  </si>
  <si>
    <t xml:space="preserve">PASP000010</t>
  </si>
  <si>
    <t xml:space="preserve">Spec. Gastron. - Spaghetti Farro Semintegrale Gr.500</t>
  </si>
  <si>
    <t xml:space="preserve">8ALHNPG*bacagj+</t>
  </si>
  <si>
    <t xml:space="preserve">PASP000011</t>
  </si>
  <si>
    <t xml:space="preserve">Spec. Gastron. - Penne Farro Semintegrale Gr.500</t>
  </si>
  <si>
    <t xml:space="preserve">8ALHNPG*aaacfj+</t>
  </si>
  <si>
    <t xml:space="preserve">PASTA AL FARRO BIANCA - TRAFILATA AL BRONZO</t>
  </si>
  <si>
    <t xml:space="preserve">8ALHNPG*aaaibf+</t>
  </si>
  <si>
    <t xml:space="preserve">PASP000217</t>
  </si>
  <si>
    <t xml:space="preserve">Spec.Gastron. - Spaghetti Farro Bianco Gr.500</t>
  </si>
  <si>
    <t xml:space="preserve">8ALHNPG*bacaid+</t>
  </si>
  <si>
    <t xml:space="preserve">PASTA DI GRANO KHORASAN - NOJA azienda agricola </t>
  </si>
  <si>
    <t xml:space="preserve">EQUO000284</t>
  </si>
  <si>
    <t xml:space="preserve">Eliche di Khorasan Gr. 500</t>
  </si>
  <si>
    <t xml:space="preserve">EQUO000285</t>
  </si>
  <si>
    <t xml:space="preserve">Penne di Khorasan Gr. 500</t>
  </si>
  <si>
    <t xml:space="preserve">EQUO000286</t>
  </si>
  <si>
    <t xml:space="preserve">Tagliatelle di Khorasan Gr. 250</t>
  </si>
  <si>
    <t xml:space="preserve">EQUO000287</t>
  </si>
  <si>
    <t xml:space="preserve">Mezze Maniche di Khorasan Gr. 400</t>
  </si>
  <si>
    <t xml:space="preserve">EQUO000288</t>
  </si>
  <si>
    <t xml:space="preserve">Paccheri di Khorasan Gr. 400</t>
  </si>
  <si>
    <t xml:space="preserve">EQUO000289</t>
  </si>
  <si>
    <t xml:space="preserve">Rigatoni di Khorasan Gr. 500</t>
  </si>
  <si>
    <t xml:space="preserve">PASTA SENZA GLUTINE - PASTA GUSTOSA</t>
  </si>
  <si>
    <t xml:space="preserve">PASP000022</t>
  </si>
  <si>
    <t xml:space="preserve">Pasta MULTIGRAIN gluten free Gustosa- Caserecce Gr. 300</t>
  </si>
  <si>
    <t xml:space="preserve">PASP000023</t>
  </si>
  <si>
    <t xml:space="preserve">Pasta MAIS E RISO gluten free Gustosa - Penne Gr. 300</t>
  </si>
  <si>
    <t xml:space="preserve">PASP000043</t>
  </si>
  <si>
    <t xml:space="preserve">Pasta RISO BIANCO gluten free Gustosa- Penne Gr. 300</t>
  </si>
  <si>
    <t xml:space="preserve">PASP000024</t>
  </si>
  <si>
    <t xml:space="preserve">Pasta RISO INTEGRALE gluten free Gustosa - Rigatoni Gr. 250</t>
  </si>
  <si>
    <t xml:space="preserve">PASP000045</t>
  </si>
  <si>
    <t xml:space="preserve">Pasta MAIS E RISO gluten free Gustosa - Calamarata Gr. 250</t>
  </si>
  <si>
    <t xml:space="preserve">PASP000046</t>
  </si>
  <si>
    <t xml:space="preserve">Pasta MAIS E RISO gluten free Gustosa - Paccheri Gr. 250</t>
  </si>
  <si>
    <t xml:space="preserve">PASP000047</t>
  </si>
  <si>
    <t xml:space="preserve">Pasta RISO INTEGRALE gluten free Gustosa - Paccheri Gr. 250</t>
  </si>
  <si>
    <t xml:space="preserve">PASP000048</t>
  </si>
  <si>
    <t xml:space="preserve">Pasta LENTICCHIE ROSSE gluten free Gustosa- Caserecce Gr. 300</t>
  </si>
  <si>
    <t xml:space="preserve">PASP000049</t>
  </si>
  <si>
    <t xml:space="preserve">Pasta GRANO SARACENO gluten free Gustosa - Penne Gr. 300</t>
  </si>
  <si>
    <t xml:space="preserve">PASL000013</t>
  </si>
  <si>
    <t xml:space="preserve">Pasta di Piselli gluten free Gustosa - Caserecce Gr. 300</t>
  </si>
  <si>
    <t xml:space="preserve">PASL000004</t>
  </si>
  <si>
    <t xml:space="preserve">Spec. Alimentare GF -  Strozzapreti  Di Lenticchie Rosse Gr. 250 </t>
  </si>
  <si>
    <t xml:space="preserve">PASL000005</t>
  </si>
  <si>
    <t xml:space="preserve">Spec. Alimentare GF - Fusilli Di Ceci Gr. 250 </t>
  </si>
  <si>
    <t xml:space="preserve">RISO -CASCINA BELVEDERE </t>
  </si>
  <si>
    <t xml:space="preserve">CERR000001</t>
  </si>
  <si>
    <t xml:space="preserve">Riso Superfino Carnaroli - Kg. 1</t>
  </si>
  <si>
    <t xml:space="preserve">CERR000002</t>
  </si>
  <si>
    <t xml:space="preserve">Riso Superfino Arborio - Kg. 1</t>
  </si>
  <si>
    <t xml:space="preserve">8ALHNPG*aaahgb+</t>
  </si>
  <si>
    <t xml:space="preserve">CERR000006</t>
  </si>
  <si>
    <t xml:space="preserve">Riso Ribe Integrale - Kg. 1</t>
  </si>
  <si>
    <t xml:space="preserve">8ALHNPG*aaahhi+</t>
  </si>
  <si>
    <t xml:space="preserve">CERR000009</t>
  </si>
  <si>
    <t xml:space="preserve">Riso Integrale Nerone - Kg. 1</t>
  </si>
  <si>
    <t xml:space="preserve">CERR000010</t>
  </si>
  <si>
    <t xml:space="preserve">Riso Lungo Rosso Integrale - Kg. 1</t>
  </si>
  <si>
    <t xml:space="preserve">CERR000011</t>
  </si>
  <si>
    <t xml:space="preserve">Riso "Essenza" - Kg. 1</t>
  </si>
  <si>
    <t xml:space="preserve">8ALHNPG*aaaiai+</t>
  </si>
  <si>
    <t xml:space="preserve">FARINA - MOLINO IFTEA</t>
  </si>
  <si>
    <t xml:space="preserve">EQUO000080</t>
  </si>
  <si>
    <t xml:space="preserve">Farina di grano tenero "0" tipo manitoba ATP- Kg. 1</t>
  </si>
  <si>
    <t xml:space="preserve">8ALHNPG*aaabgh+</t>
  </si>
  <si>
    <t xml:space="preserve">EQUO000082</t>
  </si>
  <si>
    <t xml:space="preserve">Farina di grano tenero "0" - Kg. 5</t>
  </si>
  <si>
    <t xml:space="preserve">8ALHNPG*aaabhe+</t>
  </si>
  <si>
    <t xml:space="preserve">PASSATA  DI POMODORO</t>
  </si>
  <si>
    <t xml:space="preserve">POML000030</t>
  </si>
  <si>
    <t xml:space="preserve">Passata di Pomodoro - Latta Kg. 2,5 </t>
  </si>
  <si>
    <t xml:space="preserve">POML000036</t>
  </si>
  <si>
    <t xml:space="preserve">Passata di Pomodoro - Bag In Box Kg.10</t>
  </si>
  <si>
    <t xml:space="preserve">POML000008</t>
  </si>
  <si>
    <t xml:space="preserve">Passata di Pomodoro - Lattina Gr. 400</t>
  </si>
  <si>
    <t xml:space="preserve">POMV000001</t>
  </si>
  <si>
    <t xml:space="preserve">Passata di Pomodoro" Rosso Velluto" - Bottiglia Gr.700</t>
  </si>
  <si>
    <t xml:space="preserve">8ALHNPG*aabghg+</t>
  </si>
  <si>
    <t xml:space="preserve">POMV000006</t>
  </si>
  <si>
    <t xml:space="preserve">Passata di Pomodoro "  Rosso Gentile" - Bottiglia Gr.680</t>
  </si>
  <si>
    <t xml:space="preserve">8ALHNPG*aabgja+</t>
  </si>
  <si>
    <t xml:space="preserve">POLPA E PELATI</t>
  </si>
  <si>
    <t xml:space="preserve">8ALHNPG*aabgid+</t>
  </si>
  <si>
    <t xml:space="preserve">POML000001</t>
  </si>
  <si>
    <t xml:space="preserve">Pomodori Pelati - Lattina Gr.400</t>
  </si>
  <si>
    <t xml:space="preserve">POML000005</t>
  </si>
  <si>
    <t xml:space="preserve">Polpa  di Pomodoro - Lattina Gr.400 </t>
  </si>
  <si>
    <t xml:space="preserve">POML000009</t>
  </si>
  <si>
    <t xml:space="preserve">Pomodorini Ciliegini - Lattina Gr.400 </t>
  </si>
  <si>
    <t xml:space="preserve">POML000010</t>
  </si>
  <si>
    <t xml:space="preserve">Pomodori Pelati - Latta Gr.800</t>
  </si>
  <si>
    <t xml:space="preserve">POML000020</t>
  </si>
  <si>
    <t xml:space="preserve">Pomodori Pelati - Latta Kg. 2,5 </t>
  </si>
  <si>
    <t xml:space="preserve">POML000025</t>
  </si>
  <si>
    <t xml:space="preserve">Polpa di Pomodoro - Latta  Kg. 2,5 </t>
  </si>
  <si>
    <t xml:space="preserve">POML000028</t>
  </si>
  <si>
    <t xml:space="preserve">Polpa di Pomodoro - Bag In Box Kg.10</t>
  </si>
  <si>
    <t xml:space="preserve">CONCENTRATO DI POMODORO</t>
  </si>
  <si>
    <t xml:space="preserve">COND000020</t>
  </si>
  <si>
    <t xml:space="preserve">Concentrato di Pomodoro 28 % -Tubetto. Gr.130</t>
  </si>
  <si>
    <t xml:space="preserve">COND000021</t>
  </si>
  <si>
    <t xml:space="preserve">Concentrato di Pomodoro 28% - Vasetto Gr 150</t>
  </si>
  <si>
    <t xml:space="preserve">POML000040</t>
  </si>
  <si>
    <t xml:space="preserve">Concentrato di Pomodoro 28% - Latta Gr.800</t>
  </si>
  <si>
    <t xml:space="preserve">POML000044</t>
  </si>
  <si>
    <t xml:space="preserve">Concentrato di Pomodoro 28%  - Latta Kg. 2,5</t>
  </si>
  <si>
    <t xml:space="preserve">POML000045</t>
  </si>
  <si>
    <t xml:space="preserve">Concentrato di Pomodoro 28%  - Latta Kg. 4,5</t>
  </si>
  <si>
    <t xml:space="preserve">SUGHI PRONTI </t>
  </si>
  <si>
    <t xml:space="preserve">POMV000023</t>
  </si>
  <si>
    <t xml:space="preserve">Sugo Al Basilico - Vasetto Gr. 350 </t>
  </si>
  <si>
    <t xml:space="preserve">POMV000025</t>
  </si>
  <si>
    <t xml:space="preserve">Sugo All' Arrabbiata - Vasetto Gr. 350</t>
  </si>
  <si>
    <t xml:space="preserve">PESTO  VEGETALE</t>
  </si>
  <si>
    <t xml:space="preserve">COND000026</t>
  </si>
  <si>
    <t xml:space="preserve">Pesto Vegetale - Vasetto Gr.130</t>
  </si>
  <si>
    <t xml:space="preserve">LEGUMI SENZA SALE  IN LATTINA</t>
  </si>
  <si>
    <t xml:space="preserve">LEGL000001</t>
  </si>
  <si>
    <t xml:space="preserve">Fagioli Borlotti - Lattina Gr.400</t>
  </si>
  <si>
    <t xml:space="preserve">LEGL000002</t>
  </si>
  <si>
    <t xml:space="preserve">Fagioli Cannellini - Lattina Gr.400</t>
  </si>
  <si>
    <t xml:space="preserve">8ALHNPG*aabfcc+</t>
  </si>
  <si>
    <t xml:space="preserve">LEGL000003</t>
  </si>
  <si>
    <t xml:space="preserve">Fagioli Bianchi Spagna - Lattina Gr.400 </t>
  </si>
  <si>
    <t xml:space="preserve">8ALHNPG*gaeaca+</t>
  </si>
  <si>
    <t xml:space="preserve">LEGL000004</t>
  </si>
  <si>
    <t xml:space="preserve">Fagioli Red Kidney -  Lattina.Gr.400</t>
  </si>
  <si>
    <t xml:space="preserve">8ALHNPG*aabaeb+</t>
  </si>
  <si>
    <t xml:space="preserve">LEGL000010</t>
  </si>
  <si>
    <t xml:space="preserve">Ceci - Lattina Gr.400</t>
  </si>
  <si>
    <t xml:space="preserve">8ALHNPG*aaaehb+</t>
  </si>
  <si>
    <t xml:space="preserve">LEGL000011</t>
  </si>
  <si>
    <t xml:space="preserve">Lenticchie - Lattina Gr.400</t>
  </si>
  <si>
    <t xml:space="preserve">LEGL000012</t>
  </si>
  <si>
    <t xml:space="preserve">Fagioli Neri - Lattina Gr. 400</t>
  </si>
  <si>
    <t xml:space="preserve">LEGL000031</t>
  </si>
  <si>
    <t xml:space="preserve">Mix di Legumi  - Lattina Gr. 400</t>
  </si>
  <si>
    <t xml:space="preserve">LEGL000070</t>
  </si>
  <si>
    <t xml:space="preserve">Ceci - Latta Kg. 2,6</t>
  </si>
  <si>
    <t xml:space="preserve">LEGUMI AL NATURALE IN VETRO - CEREAL TERRA</t>
  </si>
  <si>
    <t xml:space="preserve">8ALHNPG*gaeadh+</t>
  </si>
  <si>
    <t xml:space="preserve">LEGV000010 </t>
  </si>
  <si>
    <t xml:space="preserve">Ceci Al Naturale - Vasetto Gr.300</t>
  </si>
  <si>
    <t xml:space="preserve">8ALHNPG*gaeaic+</t>
  </si>
  <si>
    <t xml:space="preserve">LEGV000011</t>
  </si>
  <si>
    <t xml:space="preserve">Fagioli Cannellini Al Naturale - Vasetto Gr.300</t>
  </si>
  <si>
    <t xml:space="preserve">8ALHNPG*aaagdb+</t>
  </si>
  <si>
    <t xml:space="preserve">LEGV000012</t>
  </si>
  <si>
    <t xml:space="preserve">Fagioli Borlotti Al Naturale - Vasetto Gr.300</t>
  </si>
  <si>
    <t xml:space="preserve">8ALHNPG*aaahcd+</t>
  </si>
  <si>
    <t xml:space="preserve">LEGV000013</t>
  </si>
  <si>
    <t xml:space="preserve">Piselli Al Naturale - Vasetto Gr.300</t>
  </si>
  <si>
    <t xml:space="preserve">8ALHNPG*aaadjg+</t>
  </si>
  <si>
    <t xml:space="preserve">LEGV000015</t>
  </si>
  <si>
    <t xml:space="preserve">Zuppa di Legumi - Vasetto Gr.300</t>
  </si>
  <si>
    <t xml:space="preserve">LEGV000016</t>
  </si>
  <si>
    <t xml:space="preserve">Lenticchie al pomodoro - Vasetto Gr.300</t>
  </si>
  <si>
    <t xml:space="preserve">8ALHNPG*aaacgg+</t>
  </si>
  <si>
    <t xml:space="preserve">MAIS DOLCE IN LATTINA</t>
  </si>
  <si>
    <t xml:space="preserve">LEGL000074</t>
  </si>
  <si>
    <t xml:space="preserve">Mais Dolce In Grani - Lattina Gr. 340</t>
  </si>
  <si>
    <t xml:space="preserve">8ALHNPG*aaagei+</t>
  </si>
  <si>
    <t xml:space="preserve">LEGL000077</t>
  </si>
  <si>
    <t xml:space="preserve">Mais Dolce In Grani - Latta Kg. 2,5</t>
  </si>
  <si>
    <t xml:space="preserve">OLIO EXTRA VERGINE DI OLIVA</t>
  </si>
  <si>
    <t xml:space="preserve">8ALHNPG*aaagce+</t>
  </si>
  <si>
    <t xml:space="preserve">COND000045</t>
  </si>
  <si>
    <t xml:space="preserve">Olio Extra Vergine Di Oliva G. ITALIA -Bottiglia Ml 250 - </t>
  </si>
  <si>
    <t xml:space="preserve">COND000002</t>
  </si>
  <si>
    <t xml:space="preserve">Olio Extra Vergine Di Oliva  -Bottiglia Ml 750 - </t>
  </si>
  <si>
    <t xml:space="preserve">COND000044</t>
  </si>
  <si>
    <t xml:space="preserve">Olio extra vergine di Oliva G. ITALIA Latta 5 L  (origine EU)</t>
  </si>
  <si>
    <t xml:space="preserve">COND000008</t>
  </si>
  <si>
    <t xml:space="preserve">Olio Extra Vergine Di Oliva  BOVA - Latta L. 5 (origine Italia, Calabria) varietà di olive Monocultivar Carolea</t>
  </si>
  <si>
    <t xml:space="preserve">8ALHNPG*aaahaj+</t>
  </si>
  <si>
    <t xml:space="preserve">COND000039</t>
  </si>
  <si>
    <t xml:space="preserve">Olio Extra Vergine Di Oliva  TIMPERIO  - Latta L.5 (origine Italia, Molise) varietà di olive Gentile Nera di Colletorto</t>
  </si>
  <si>
    <t xml:space="preserve">8ALHNPG*aabfai+</t>
  </si>
  <si>
    <t xml:space="preserve">ACETI : DI VINO E BALSAMICO </t>
  </si>
  <si>
    <t xml:space="preserve">COND000006</t>
  </si>
  <si>
    <t xml:space="preserve">Aceto Balsamico di Modena - Bottiglia Ml 500</t>
  </si>
  <si>
    <t xml:space="preserve">COND000014</t>
  </si>
  <si>
    <t xml:space="preserve">Aceto Di Vino Bianco - Bottiglia Ml 500</t>
  </si>
  <si>
    <t xml:space="preserve">COND000012</t>
  </si>
  <si>
    <t xml:space="preserve">Aceto Di Mele - Bottiglia Ml  500</t>
  </si>
  <si>
    <t xml:space="preserve">COND000015</t>
  </si>
  <si>
    <t xml:space="preserve">Aceto Di Vino Bianco  - Tanica L.5 </t>
  </si>
  <si>
    <t xml:space="preserve">COND000018</t>
  </si>
  <si>
    <t xml:space="preserve">Aceto Balsamico Di Modena Igp - Taniche L.5</t>
  </si>
  <si>
    <t xml:space="preserve">8ALHNPG*aaafdc+</t>
  </si>
  <si>
    <t xml:space="preserve">COND000019</t>
  </si>
  <si>
    <t xml:space="preserve">Condimento Balsamico Bianco - Tanica L.5</t>
  </si>
  <si>
    <t xml:space="preserve">8ALHNPG*aaafej+</t>
  </si>
  <si>
    <t xml:space="preserve">SALE  MARINO INTEGRALE</t>
  </si>
  <si>
    <t xml:space="preserve">8ALHNPG*aaaffg+</t>
  </si>
  <si>
    <t xml:space="preserve">COND000050</t>
  </si>
  <si>
    <t xml:space="preserve">Sale Marino Fino - Confezione Kg.1</t>
  </si>
  <si>
    <t xml:space="preserve">8ALHNPG*aaafgd+</t>
  </si>
  <si>
    <t xml:space="preserve">COND000051</t>
  </si>
  <si>
    <t xml:space="preserve">Sale Marino Grosso - Confezione Kg.1</t>
  </si>
  <si>
    <t xml:space="preserve">8ALHNPG*aaafha+</t>
  </si>
  <si>
    <t xml:space="preserve">SALSE - CEREAL TERRA </t>
  </si>
  <si>
    <t xml:space="preserve">COND000025</t>
  </si>
  <si>
    <t xml:space="preserve">Ketchup - Bottiglia  Gr. 340</t>
  </si>
  <si>
    <t xml:space="preserve">COND000033</t>
  </si>
  <si>
    <t xml:space="preserve">Maionese Classica -  Vasetto Gr. 185</t>
  </si>
  <si>
    <t xml:space="preserve">COND000036</t>
  </si>
  <si>
    <t xml:space="preserve">Senape -  Vasetto Gr. 130</t>
  </si>
  <si>
    <t xml:space="preserve">COND000034</t>
  </si>
  <si>
    <t xml:space="preserve">Ketchup Classico - Bustina 15 Gr. </t>
  </si>
  <si>
    <t xml:space="preserve">COND000035</t>
  </si>
  <si>
    <t xml:space="preserve">Maionese Classica - Bustina 15 Gr. </t>
  </si>
  <si>
    <t xml:space="preserve">LINEA FOOD SERVICE</t>
  </si>
  <si>
    <t xml:space="preserve">COND000063</t>
  </si>
  <si>
    <t xml:space="preserve">Pomodori secchi sott'olio - Kg.1</t>
  </si>
  <si>
    <t xml:space="preserve">COND000064</t>
  </si>
  <si>
    <t xml:space="preserve">Carciofi a spicchio sott'olio - Kg.1</t>
  </si>
  <si>
    <t xml:space="preserve">8AMENNG*aabcgh+</t>
  </si>
  <si>
    <t xml:space="preserve">CAFFE /CAFFE D' ORZO</t>
  </si>
  <si>
    <t xml:space="preserve">8AMENNG*aabigb+</t>
  </si>
  <si>
    <t xml:space="preserve">INFS000001</t>
  </si>
  <si>
    <t xml:space="preserve">Orzo Mondo Tostato E Macinato - Pacchetto Gr.500</t>
  </si>
  <si>
    <t xml:space="preserve">INFS000002</t>
  </si>
  <si>
    <t xml:space="preserve">Orzo Mondo Anice Tostato E Macinato - Pacchetto Gr.500</t>
  </si>
  <si>
    <t xml:space="preserve">ALMV000036</t>
  </si>
  <si>
    <t xml:space="preserve"> CICORE' - Cicoria Tostata Gr. 250 Almaverde Bio</t>
  </si>
  <si>
    <t xml:space="preserve">INFS000010</t>
  </si>
  <si>
    <t xml:space="preserve">Caffe 100 % Arabica Macinato - Pacchetto Gr.250</t>
  </si>
  <si>
    <t xml:space="preserve">INFS000020</t>
  </si>
  <si>
    <t xml:space="preserve">Caffe Bio Mocha "Mitul"macinato (Robusta e Arabica Brasiliana) - Pacchetto Gr.250</t>
  </si>
  <si>
    <t xml:space="preserve">INFS000021</t>
  </si>
  <si>
    <t xml:space="preserve">Caffe Bio Cialda Rizzati 150 pz</t>
  </si>
  <si>
    <t xml:space="preserve">INFS000022</t>
  </si>
  <si>
    <t xml:space="preserve">Capsula Melodia Bio Bio Rizzati 10 pz</t>
  </si>
  <si>
    <t xml:space="preserve">INFS000023</t>
  </si>
  <si>
    <t xml:space="preserve">Caffe Solubile Bio "Volo" - Barattolo Gr.150</t>
  </si>
  <si>
    <t xml:space="preserve">BEVANDE  VEGETALI </t>
  </si>
  <si>
    <t xml:space="preserve">8ALHNPG*aabgef+</t>
  </si>
  <si>
    <t xml:space="preserve">BEVL000004</t>
  </si>
  <si>
    <t xml:space="preserve">Terra e Pane Bevanda di mandorla 8 %-  L 1</t>
  </si>
  <si>
    <t xml:space="preserve">BEVL000005</t>
  </si>
  <si>
    <t xml:space="preserve">Terra e Pane Bevanda di avena - L 1</t>
  </si>
  <si>
    <t xml:space="preserve">8ALHNPG*aabfjb+</t>
  </si>
  <si>
    <t xml:space="preserve">BEVL000008</t>
  </si>
  <si>
    <t xml:space="preserve">Terra e Pane Bevanda di riso con calcio-  L 1</t>
  </si>
  <si>
    <t xml:space="preserve">BEVL000016</t>
  </si>
  <si>
    <t xml:space="preserve">Terra e Pane Bevanda di avena gluten free- L 1</t>
  </si>
  <si>
    <t xml:space="preserve">BEVL000017</t>
  </si>
  <si>
    <t xml:space="preserve">Terra e Pane Bevanda di soia+c Natural-  L 1</t>
  </si>
  <si>
    <t xml:space="preserve">BEVL000018</t>
  </si>
  <si>
    <t xml:space="preserve">Terra e Pane Bevanda di Riso e Mandorla-  L 1</t>
  </si>
  <si>
    <t xml:space="preserve">BISCOTTI  E SNACK - CRICH</t>
  </si>
  <si>
    <t xml:space="preserve">EQUO000258</t>
  </si>
  <si>
    <t xml:space="preserve">Bio Snack ai Legumi Gr. 70</t>
  </si>
  <si>
    <t xml:space="preserve">EQUO000259</t>
  </si>
  <si>
    <t xml:space="preserve">Bio Snack al Riso Gr. 70</t>
  </si>
  <si>
    <t xml:space="preserve">EQUO000260</t>
  </si>
  <si>
    <t xml:space="preserve">Bio Snack al Grano Saraceno Gr. 70</t>
  </si>
  <si>
    <t xml:space="preserve">EQUO000254</t>
  </si>
  <si>
    <t xml:space="preserve">Cracker  bio salati con olio EVO 250g</t>
  </si>
  <si>
    <t xml:space="preserve">EQUO000255</t>
  </si>
  <si>
    <t xml:space="preserve">Cracker  bio NON salati con olio EVO 250g</t>
  </si>
  <si>
    <t xml:space="preserve">EQUO000256</t>
  </si>
  <si>
    <t xml:space="preserve">Cracker  bio Pomodoro e Origano con olio EVO 250g</t>
  </si>
  <si>
    <t xml:space="preserve">EQUO000257</t>
  </si>
  <si>
    <t xml:space="preserve">Cracker  bio Sesamo e Rosmarino con olio EVO 250g</t>
  </si>
  <si>
    <t xml:space="preserve">EQUO000247</t>
  </si>
  <si>
    <t xml:space="preserve">Frollino bio farina integrale 220g (10 pozioni)</t>
  </si>
  <si>
    <t xml:space="preserve">EQUO000248</t>
  </si>
  <si>
    <t xml:space="preserve">Frollino bio farro e goccie di cioccolato 220g ( 10 porzioni)</t>
  </si>
  <si>
    <t xml:space="preserve">EQUO000249</t>
  </si>
  <si>
    <t xml:space="preserve">Biscotti bio senza latte e uova 250g ( 10 porzioni)</t>
  </si>
  <si>
    <t xml:space="preserve">EQUO000250</t>
  </si>
  <si>
    <t xml:space="preserve">Petit biscuits 300g</t>
  </si>
  <si>
    <t xml:space="preserve">EQUO000295</t>
  </si>
  <si>
    <t xml:space="preserve">Wafer bio Crema Cacao 125g</t>
  </si>
  <si>
    <t xml:space="preserve">EQUO000296</t>
  </si>
  <si>
    <t xml:space="preserve">Wafer bio Crema Nocciola 125g</t>
  </si>
  <si>
    <t xml:space="preserve">EQUO000297</t>
  </si>
  <si>
    <t xml:space="preserve">Wafer bio Crema Vaniglia/Limone 125g</t>
  </si>
  <si>
    <t xml:space="preserve">TORTE MONOPORZIONI: TENERINA E CAPRESE</t>
  </si>
  <si>
    <t xml:space="preserve">VADR000005</t>
  </si>
  <si>
    <t xml:space="preserve">TENERINA Duo 20g Box Display 24 Pz</t>
  </si>
  <si>
    <t xml:space="preserve">VADR000001</t>
  </si>
  <si>
    <t xml:space="preserve">TENERINA 50g Box Display 24 Pz</t>
  </si>
  <si>
    <t xml:space="preserve">VADR000011</t>
  </si>
  <si>
    <t xml:space="preserve">TORTA CAPRESE AL CIOCCOLATO FONDENTE E MANDORLE BIO 30g IN ESPOSITORE 32 pz</t>
  </si>
  <si>
    <t xml:space="preserve">VADR000012</t>
  </si>
  <si>
    <t xml:space="preserve">TORTA CAPRESE AL CIOCCOLATO BIANCO E LIMONE BIO 30 g  IN ESPOSITORE 32 pz</t>
  </si>
  <si>
    <t xml:space="preserve">SUCCHI DI FRUTTA, BEVANDE E PREPARAZIONI</t>
  </si>
  <si>
    <t xml:space="preserve">BEVD000001</t>
  </si>
  <si>
    <t xml:space="preserve">Nettare bio 80% PERA - Bottiglia Ml 200</t>
  </si>
  <si>
    <t xml:space="preserve">8ANCPSJ*ebbada+</t>
  </si>
  <si>
    <t xml:space="preserve">BEVD000002</t>
  </si>
  <si>
    <t xml:space="preserve">Nettare bio 80% MELA - Bottiglia Ml 200</t>
  </si>
  <si>
    <t xml:space="preserve">BEVD000003</t>
  </si>
  <si>
    <t xml:space="preserve">Nettare bio 80% PESCA - Bottiglia Ml 200</t>
  </si>
  <si>
    <t xml:space="preserve">BEVD000004</t>
  </si>
  <si>
    <t xml:space="preserve">Nettare bio 80% ALBICOCCA - Bottiglia Ml 200</t>
  </si>
  <si>
    <t xml:space="preserve">BEVD000015</t>
  </si>
  <si>
    <t xml:space="preserve">Nettare bio 80% MIRTILLO - Bottiglia Ml 200</t>
  </si>
  <si>
    <t xml:space="preserve">BEVD000025</t>
  </si>
  <si>
    <t xml:space="preserve">Succo Di Mela - Bottiglia L 1</t>
  </si>
  <si>
    <t xml:space="preserve">BEVD000027</t>
  </si>
  <si>
    <t xml:space="preserve">Bevanda Fior Di Sambuco  - Bottiglia L 1</t>
  </si>
  <si>
    <t xml:space="preserve">BEVD000028</t>
  </si>
  <si>
    <t xml:space="preserve">Succo Fior di Bergamotto  - Bottiglia L 0,75</t>
  </si>
  <si>
    <t xml:space="preserve">BEVD000030</t>
  </si>
  <si>
    <t xml:space="preserve">Succo Di Mela - Bag In Box L 5</t>
  </si>
  <si>
    <t xml:space="preserve">COMPOSTE DI FRUTTA</t>
  </si>
  <si>
    <t xml:space="preserve">8ALHNPG*aabdgc+</t>
  </si>
  <si>
    <t xml:space="preserve">VADM000043</t>
  </si>
  <si>
    <t xml:space="preserve">Composta di Albicocche - Vasetto Gr. 320</t>
  </si>
  <si>
    <t xml:space="preserve">8ALHNPG*aaabed+</t>
  </si>
  <si>
    <t xml:space="preserve">VADM000044</t>
  </si>
  <si>
    <t xml:space="preserve">Composta di Pesche - Vasetto Gr. 320</t>
  </si>
  <si>
    <t xml:space="preserve">8ALHNPG*gafafi+</t>
  </si>
  <si>
    <t xml:space="preserve">VADM000045</t>
  </si>
  <si>
    <t xml:space="preserve">Composta di Ciliegie - Vasetto Gr. 320</t>
  </si>
  <si>
    <t xml:space="preserve">8ALHNPG*aabddb+</t>
  </si>
  <si>
    <t xml:space="preserve">VADM000042</t>
  </si>
  <si>
    <t xml:space="preserve">Composta di Lamponi - Vasetto Gr. 320 * ad esaurimento scorte</t>
  </si>
  <si>
    <t xml:space="preserve">BIRRA - BIOTRENTINO</t>
  </si>
  <si>
    <t xml:space="preserve">BEVV000082</t>
  </si>
  <si>
    <t xml:space="preserve">Birra  Semplice Hell - Bottiglia Ml 500</t>
  </si>
  <si>
    <t xml:space="preserve">BEVV000085</t>
  </si>
  <si>
    <t xml:space="preserve">Birra  Pura Hell gluten free - Bottiglia Ml 330</t>
  </si>
  <si>
    <t xml:space="preserve">BEVV000086</t>
  </si>
  <si>
    <t xml:space="preserve">Birra Biava Blache 4,9% - Bottiglia Ml 500</t>
  </si>
  <si>
    <t xml:space="preserve">MIELE Ugo Oliva - NON CERTIFICATO BIO</t>
  </si>
  <si>
    <t xml:space="preserve">VADM000013</t>
  </si>
  <si>
    <t xml:space="preserve">Miele Millefiori - barattolo Kg. 1</t>
  </si>
  <si>
    <t xml:space="preserve">VADM000014</t>
  </si>
  <si>
    <t xml:space="preserve">Miele Millefiori - barattolo Gr. 500</t>
  </si>
  <si>
    <t xml:space="preserve">VADM000011</t>
  </si>
  <si>
    <t xml:space="preserve">Miele Acacia - barattolo Gr. 500</t>
  </si>
  <si>
    <t xml:space="preserve">AZ. AGRICOLA BUCCHINI DAVIDE</t>
  </si>
  <si>
    <t xml:space="preserve">EQUO000033</t>
  </si>
  <si>
    <t xml:space="preserve">Lenticchie - Pacchetto  Gr.500</t>
  </si>
  <si>
    <t xml:space="preserve">EQUO000034</t>
  </si>
  <si>
    <t xml:space="preserve">Ceci - Pacchetto  Gr.500</t>
  </si>
  <si>
    <t xml:space="preserve">EQUO000071</t>
  </si>
  <si>
    <t xml:space="preserve">Borlotti Bucchini - Pacchetto Gr. 500</t>
  </si>
  <si>
    <t xml:space="preserve">VINI -CANTINA PERLAGE </t>
  </si>
  <si>
    <t xml:space="preserve">8ALHNPG*aaacae+</t>
  </si>
  <si>
    <t xml:space="preserve">BEVV000007</t>
  </si>
  <si>
    <t xml:space="preserve">Vino Rosso Marche Sangiovese- Bottiglia Ml 750</t>
  </si>
  <si>
    <t xml:space="preserve">8ALHNPG*aaaaee+</t>
  </si>
  <si>
    <t xml:space="preserve">BEVV000011</t>
  </si>
  <si>
    <t xml:space="preserve">Vino Bianco Pinot Grigio - Bottiglia Ml 750</t>
  </si>
  <si>
    <t xml:space="preserve">BEVVXXXXXX</t>
  </si>
  <si>
    <t xml:space="preserve">Vino Bianco Borgo Faveri -   Bottiglia Ml 750</t>
  </si>
  <si>
    <t xml:space="preserve">BEVV000020</t>
  </si>
  <si>
    <t xml:space="preserve">Vino Rosso Cabernet - Bottiglia Ml 750</t>
  </si>
  <si>
    <t xml:space="preserve">BEVV000021</t>
  </si>
  <si>
    <t xml:space="preserve">Vino Rosso Merlot - Bottiglia Ml 750</t>
  </si>
  <si>
    <t xml:space="preserve">8ALHNPG*aaaafb+</t>
  </si>
  <si>
    <t xml:space="preserve">BEVV000030</t>
  </si>
  <si>
    <t xml:space="preserve">Bacaro Prosecco DOC Frizzante  - Bottiglia Ml 750</t>
  </si>
  <si>
    <t xml:space="preserve">BEVV000035</t>
  </si>
  <si>
    <t xml:space="preserve">Quorum Prosecco  Superiore Spumante Extra Dry  - Bottiglia Ml 750</t>
  </si>
  <si>
    <t xml:space="preserve">BEVV000037</t>
  </si>
  <si>
    <t xml:space="preserve">Canah Prosecco Superiore DOCG Spumante Brut  - Bottiglia Ml 750</t>
  </si>
  <si>
    <t xml:space="preserve">BEVV000038</t>
  </si>
  <si>
    <t xml:space="preserve">Riva Moretta Prosecco  frizzante DOCG - Bottiglia Ml 750</t>
  </si>
  <si>
    <t xml:space="preserve">BEVV000077</t>
  </si>
  <si>
    <t xml:space="preserve">Col di Manza Prosecco Superiore DOCG Spumante Extra Dry. - Bottiglia Ml 750</t>
  </si>
  <si>
    <t xml:space="preserve">Sconti:</t>
  </si>
  <si>
    <t xml:space="preserve">RITIRATO C/O MAGAZZINO</t>
  </si>
  <si>
    <t xml:space="preserve">&gt;300</t>
  </si>
  <si>
    <t xml:space="preserve">&gt;1000</t>
  </si>
  <si>
    <t xml:space="preserve">Prezzo EXW IVA ESCLUSA</t>
  </si>
  <si>
    <t xml:space="preserve">Prezzo DDP IVA ESCLUSA </t>
  </si>
  <si>
    <t xml:space="preserve">Pasta Di Semola Di G. D. - Stelline Gr. 500 - FELICETTI</t>
  </si>
  <si>
    <t xml:space="preserve">POMF000001</t>
  </si>
  <si>
    <t xml:space="preserve">Passata di Pomodoro 8/10 brix - In Fusti</t>
  </si>
  <si>
    <t xml:space="preserve">KG</t>
  </si>
  <si>
    <t xml:space="preserve">su richiesta</t>
  </si>
  <si>
    <t xml:space="preserve">Passata  di Pomodoro - Lattina Gr.400 </t>
  </si>
  <si>
    <t xml:space="preserve">Olio Extra Vergine Di Oliva -Bottiglia Ml 750 - (origine Italia)</t>
  </si>
  <si>
    <t xml:space="preserve">COND000005</t>
  </si>
  <si>
    <t xml:space="preserve">Aceto Balsamico di Modena "Punto Verde" - Bottiglia  Ml 250</t>
  </si>
  <si>
    <t xml:space="preserve">Aceto Di Vino Bianco - Bottiglia Ml 500* NUOVA BOTTIGLIA</t>
  </si>
  <si>
    <t xml:space="preserve">Carciofi  di Puglia a spicchio sott'olio - Kg.1</t>
  </si>
  <si>
    <t xml:space="preserve">CAFFE D' ORZO</t>
  </si>
  <si>
    <t xml:space="preserve">CAFFE </t>
  </si>
  <si>
    <t xml:space="preserve">CICORE' - Cicoria Tostata Gr. 250 Almaverde Bio</t>
  </si>
  <si>
    <t xml:space="preserve">Composta di Lamponi - Vasetto Gr. 320</t>
  </si>
  <si>
    <t xml:space="preserve">Borlotti - Pacchetto Gr. 500</t>
  </si>
</sst>
</file>

<file path=xl/styles.xml><?xml version="1.0" encoding="utf-8"?>
<styleSheet xmlns="http://schemas.openxmlformats.org/spreadsheetml/2006/main">
  <numFmts count="11">
    <numFmt numFmtId="164" formatCode="General"/>
    <numFmt numFmtId="165" formatCode="dd/mm/yyyy"/>
    <numFmt numFmtId="166" formatCode="@"/>
    <numFmt numFmtId="167" formatCode="_-* #,##0.00_-;\-* #,##0.00_-;_-* \-??_-;_-@_-"/>
    <numFmt numFmtId="168" formatCode="\€#,##0.00"/>
    <numFmt numFmtId="169" formatCode="General"/>
    <numFmt numFmtId="170" formatCode="0%"/>
    <numFmt numFmtId="171" formatCode="0.00%"/>
    <numFmt numFmtId="172" formatCode="0.00"/>
    <numFmt numFmtId="173" formatCode="0"/>
    <numFmt numFmtId="174" formatCode="_-* #,##0.00&quot; €&quot;_-;\-* #,##0.00&quot; €&quot;_-;_-* \-??&quot; €&quot;_-;_-@_-"/>
  </numFmts>
  <fonts count="37">
    <font>
      <sz val="11"/>
      <color rgb="FF000000"/>
      <name val="Calibri"/>
      <family val="2"/>
      <charset val="1"/>
    </font>
    <font>
      <sz val="10"/>
      <name val="Arial"/>
      <family val="0"/>
    </font>
    <font>
      <sz val="10"/>
      <name val="Arial"/>
      <family val="0"/>
    </font>
    <font>
      <sz val="10"/>
      <name val="Arial"/>
      <family val="0"/>
    </font>
    <font>
      <sz val="11"/>
      <color rgb="FF000000"/>
      <name val="Arial"/>
      <family val="2"/>
      <charset val="1"/>
    </font>
    <font>
      <sz val="22"/>
      <name val="Cooper Black"/>
      <family val="1"/>
      <charset val="1"/>
    </font>
    <font>
      <sz val="22"/>
      <name val="Arial"/>
      <family val="2"/>
      <charset val="1"/>
    </font>
    <font>
      <b val="true"/>
      <sz val="11"/>
      <color rgb="FF000000"/>
      <name val="Arial"/>
      <family val="2"/>
      <charset val="1"/>
    </font>
    <font>
      <u val="single"/>
      <sz val="11"/>
      <color rgb="FF000000"/>
      <name val="Arial"/>
      <family val="2"/>
      <charset val="1"/>
    </font>
    <font>
      <i val="true"/>
      <sz val="11"/>
      <color rgb="FF000000"/>
      <name val="Arial"/>
      <family val="2"/>
      <charset val="1"/>
    </font>
    <font>
      <sz val="28"/>
      <color rgb="FF000000"/>
      <name val="Arial"/>
      <family val="2"/>
      <charset val="1"/>
    </font>
    <font>
      <b val="true"/>
      <sz val="11"/>
      <name val="Arial"/>
      <family val="2"/>
      <charset val="1"/>
    </font>
    <font>
      <sz val="11"/>
      <name val="Calibri"/>
      <family val="2"/>
      <charset val="1"/>
    </font>
    <font>
      <sz val="48"/>
      <color rgb="FF000000"/>
      <name val="Arial"/>
      <family val="2"/>
      <charset val="1"/>
    </font>
    <font>
      <i val="true"/>
      <sz val="11"/>
      <name val="Arial"/>
      <family val="2"/>
      <charset val="1"/>
    </font>
    <font>
      <sz val="10"/>
      <name val="Verdana"/>
      <family val="2"/>
      <charset val="1"/>
    </font>
    <font>
      <sz val="11"/>
      <name val="Arial"/>
      <family val="2"/>
      <charset val="1"/>
    </font>
    <font>
      <b val="true"/>
      <i val="true"/>
      <sz val="18"/>
      <color rgb="FFFF0000"/>
      <name val="Arial"/>
      <family val="2"/>
      <charset val="1"/>
    </font>
    <font>
      <b val="true"/>
      <sz val="14"/>
      <name val="Arial"/>
      <family val="2"/>
      <charset val="1"/>
    </font>
    <font>
      <sz val="10"/>
      <name val="Arial"/>
      <family val="2"/>
      <charset val="1"/>
    </font>
    <font>
      <b val="true"/>
      <sz val="11"/>
      <color rgb="FFFF0000"/>
      <name val="Arial"/>
      <family val="2"/>
      <charset val="1"/>
    </font>
    <font>
      <u val="single"/>
      <sz val="11"/>
      <name val="Arial"/>
      <family val="2"/>
      <charset val="1"/>
    </font>
    <font>
      <sz val="24"/>
      <color rgb="FF000000"/>
      <name val="Arial"/>
      <family val="2"/>
      <charset val="1"/>
    </font>
    <font>
      <sz val="22"/>
      <color rgb="FF000000"/>
      <name val="Arial"/>
      <family val="2"/>
      <charset val="1"/>
    </font>
    <font>
      <sz val="24"/>
      <name val="Cooper Black"/>
      <family val="1"/>
      <charset val="1"/>
    </font>
    <font>
      <sz val="24"/>
      <name val="Arial"/>
      <family val="2"/>
      <charset val="1"/>
    </font>
    <font>
      <sz val="24"/>
      <color rgb="FFFF0000"/>
      <name val="Arial"/>
      <family val="2"/>
      <charset val="1"/>
    </font>
    <font>
      <b val="true"/>
      <sz val="24"/>
      <name val="Arial"/>
      <family val="2"/>
      <charset val="1"/>
    </font>
    <font>
      <sz val="20"/>
      <color rgb="FF000000"/>
      <name val="Arial"/>
      <family val="2"/>
      <charset val="1"/>
    </font>
    <font>
      <sz val="20"/>
      <name val="Arial"/>
      <family val="2"/>
      <charset val="1"/>
    </font>
    <font>
      <sz val="24"/>
      <name val="Code EAN13"/>
      <family val="0"/>
      <charset val="2"/>
    </font>
    <font>
      <sz val="22"/>
      <name val="Times New Roman"/>
      <family val="1"/>
      <charset val="1"/>
    </font>
    <font>
      <b val="true"/>
      <sz val="24"/>
      <color rgb="FF000000"/>
      <name val="Arial"/>
      <family val="2"/>
      <charset val="1"/>
    </font>
    <font>
      <sz val="16"/>
      <name val="Times New Roman"/>
      <family val="1"/>
      <charset val="1"/>
    </font>
    <font>
      <sz val="18"/>
      <name val="Times New Roman"/>
      <family val="1"/>
      <charset val="1"/>
    </font>
    <font>
      <sz val="16"/>
      <color rgb="FF000000"/>
      <name val="Times New Roman"/>
      <family val="1"/>
      <charset val="1"/>
    </font>
    <font>
      <sz val="16"/>
      <name val="Arial"/>
      <family val="2"/>
      <charset val="1"/>
    </font>
  </fonts>
  <fills count="17">
    <fill>
      <patternFill patternType="none"/>
    </fill>
    <fill>
      <patternFill patternType="gray125"/>
    </fill>
    <fill>
      <patternFill patternType="solid">
        <fgColor rgb="FFBFBFBF"/>
        <bgColor rgb="FFCCC1DA"/>
      </patternFill>
    </fill>
    <fill>
      <patternFill patternType="solid">
        <fgColor rgb="FFC3D69B"/>
        <bgColor rgb="FFDDD9C3"/>
      </patternFill>
    </fill>
    <fill>
      <patternFill patternType="solid">
        <fgColor rgb="FFD9D9D9"/>
        <bgColor rgb="FFDDD9C3"/>
      </patternFill>
    </fill>
    <fill>
      <patternFill patternType="solid">
        <fgColor rgb="FFFFFFFF"/>
        <bgColor rgb="FFEBF1DE"/>
      </patternFill>
    </fill>
    <fill>
      <patternFill patternType="solid">
        <fgColor rgb="FFCCC1DA"/>
        <bgColor rgb="FFBFBFBF"/>
      </patternFill>
    </fill>
    <fill>
      <patternFill patternType="solid">
        <fgColor rgb="FFFDEADA"/>
        <bgColor rgb="FFEBF1DE"/>
      </patternFill>
    </fill>
    <fill>
      <patternFill patternType="solid">
        <fgColor rgb="FFFFFF00"/>
        <bgColor rgb="FFFFFF00"/>
      </patternFill>
    </fill>
    <fill>
      <patternFill patternType="solid">
        <fgColor rgb="FFFCD5B5"/>
        <bgColor rgb="FFDDD9C3"/>
      </patternFill>
    </fill>
    <fill>
      <patternFill patternType="solid">
        <fgColor rgb="FFD99694"/>
        <bgColor rgb="FFBFBFBF"/>
      </patternFill>
    </fill>
    <fill>
      <patternFill patternType="solid">
        <fgColor rgb="FFDDD9C3"/>
        <bgColor rgb="FFD9D9D9"/>
      </patternFill>
    </fill>
    <fill>
      <patternFill patternType="solid">
        <fgColor rgb="FFDCE6F2"/>
        <bgColor rgb="FFDBEEF4"/>
      </patternFill>
    </fill>
    <fill>
      <patternFill patternType="solid">
        <fgColor rgb="FFEBF1DE"/>
        <bgColor rgb="FFFDEADA"/>
      </patternFill>
    </fill>
    <fill>
      <patternFill patternType="solid">
        <fgColor rgb="FFB7DEE8"/>
        <bgColor rgb="FFD9D9D9"/>
      </patternFill>
    </fill>
    <fill>
      <patternFill patternType="solid">
        <fgColor rgb="FFDBEEF4"/>
        <bgColor rgb="FFDCE6F2"/>
      </patternFill>
    </fill>
    <fill>
      <patternFill patternType="solid">
        <fgColor rgb="FF93CDDD"/>
        <bgColor rgb="FFB7DEE8"/>
      </patternFill>
    </fill>
  </fills>
  <borders count="32">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diagonal/>
    </border>
    <border diagonalUp="false" diagonalDown="false">
      <left style="thin"/>
      <right style="thin"/>
      <top/>
      <bottom style="thin"/>
      <diagonal/>
    </border>
    <border diagonalUp="false" diagonalDown="false">
      <left style="thin"/>
      <right style="thin"/>
      <top style="thin"/>
      <bottom style="hair"/>
      <diagonal/>
    </border>
    <border diagonalUp="false" diagonalDown="false">
      <left style="thick"/>
      <right style="thick"/>
      <top style="thick"/>
      <bottom/>
      <diagonal/>
    </border>
    <border diagonalUp="false" diagonalDown="false">
      <left style="thin"/>
      <right style="thin"/>
      <top style="hair"/>
      <bottom style="hair"/>
      <diagonal/>
    </border>
    <border diagonalUp="false" diagonalDown="false">
      <left style="thin"/>
      <right style="thin"/>
      <top style="hair"/>
      <bottom/>
      <diagonal/>
    </border>
    <border diagonalUp="false" diagonalDown="false">
      <left/>
      <right/>
      <top style="thick"/>
      <bottom/>
      <diagonal/>
    </border>
    <border diagonalUp="false" diagonalDown="false">
      <left style="thin"/>
      <right style="thin"/>
      <top style="hair"/>
      <bottom style="thin"/>
      <diagonal/>
    </border>
    <border diagonalUp="false" diagonalDown="false">
      <left style="thin"/>
      <right/>
      <top/>
      <bottom/>
      <diagonal/>
    </border>
    <border diagonalUp="false" diagonalDown="false">
      <left style="thin"/>
      <right/>
      <top style="thin"/>
      <bottom/>
      <diagonal/>
    </border>
    <border diagonalUp="false" diagonalDown="false">
      <left/>
      <right style="thin"/>
      <top style="thin"/>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top style="hair"/>
      <bottom style="hair"/>
      <diagonal/>
    </border>
    <border diagonalUp="false" diagonalDown="false">
      <left/>
      <right style="thin"/>
      <top style="hair"/>
      <bottom style="hair"/>
      <diagonal/>
    </border>
    <border diagonalUp="false" diagonalDown="false">
      <left/>
      <right/>
      <top style="thin"/>
      <bottom/>
      <diagonal/>
    </border>
    <border diagonalUp="false" diagonalDown="false">
      <left style="thin"/>
      <right style="thin"/>
      <top style="thin"/>
      <bottom/>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style="thin"/>
      <right/>
      <top style="thin"/>
      <bottom style="hair"/>
      <diagonal/>
    </border>
    <border diagonalUp="false" diagonalDown="false">
      <left/>
      <right style="thin"/>
      <top style="thin"/>
      <bottom style="hair"/>
      <diagonal/>
    </border>
    <border diagonalUp="false" diagonalDown="false">
      <left style="thin"/>
      <right style="thin"/>
      <top/>
      <bottom style="hair"/>
      <diagonal/>
    </border>
    <border diagonalUp="false" diagonalDown="false">
      <left style="thin"/>
      <right/>
      <top style="hair"/>
      <bottom style="thin"/>
      <diagonal/>
    </border>
    <border diagonalUp="false" diagonalDown="false">
      <left/>
      <right style="thin"/>
      <top style="hair"/>
      <bottom style="thin"/>
      <diagonal/>
    </border>
    <border diagonalUp="false" diagonalDown="false">
      <left/>
      <right/>
      <top/>
      <bottom style="thin"/>
      <diagonal/>
    </border>
    <border diagonalUp="false" diagonalDown="false">
      <left style="thick">
        <color rgb="FFFF0000"/>
      </left>
      <right style="thick">
        <color rgb="FFFF0000"/>
      </right>
      <top/>
      <bottom style="thin"/>
      <diagonal/>
    </border>
    <border diagonalUp="false" diagonalDown="false">
      <left style="thick">
        <color rgb="FFFF0000"/>
      </left>
      <right style="thick">
        <color rgb="FFFF0000"/>
      </right>
      <top style="thin"/>
      <bottom style="thin"/>
      <diagonal/>
    </border>
    <border diagonalUp="false" diagonalDown="false">
      <left style="thin"/>
      <right style="thin">
        <color rgb="FFFF0000"/>
      </right>
      <top style="thin"/>
      <bottom style="thin"/>
      <diagonal/>
    </border>
    <border diagonalUp="false" diagonalDown="false">
      <left style="thick">
        <color rgb="FFFF0000"/>
      </left>
      <right style="thick">
        <color rgb="FFFF0000"/>
      </right>
      <top style="thick">
        <color rgb="FFFF0000"/>
      </top>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7"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174" fontId="0"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170" fontId="0" fillId="0" borderId="0" applyFont="true" applyBorder="false" applyAlignment="true" applyProtection="false">
      <alignment horizontal="general" vertical="bottom" textRotation="0" wrapText="false" indent="0" shrinkToFit="false"/>
    </xf>
    <xf numFmtId="164" fontId="15" fillId="0" borderId="0" applyFont="true" applyBorder="true" applyAlignment="true" applyProtection="true">
      <alignment horizontal="general" vertical="bottom" textRotation="0" wrapText="false" indent="0" shrinkToFit="false"/>
      <protection locked="true" hidden="false"/>
    </xf>
  </cellStyleXfs>
  <cellXfs count="25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xf numFmtId="164" fontId="5" fillId="2" borderId="1" xfId="0" applyFont="true" applyBorder="true" applyAlignment="true" applyProtection="true">
      <alignment horizontal="center" vertical="center" textRotation="0" wrapText="false" indent="0" shrinkToFit="false"/>
      <protection locked="true" hidden="true"/>
    </xf>
    <xf numFmtId="164" fontId="6" fillId="0" borderId="0" xfId="0" applyFont="true" applyBorder="false" applyAlignment="true" applyProtection="true">
      <alignment horizontal="general" vertical="center" textRotation="0" wrapText="false" indent="0" shrinkToFit="false"/>
      <protection locked="true" hidden="true"/>
    </xf>
    <xf numFmtId="164" fontId="4" fillId="0" borderId="2" xfId="0" applyFont="true" applyBorder="true" applyAlignment="true" applyProtection="false">
      <alignment horizontal="general" vertical="center" textRotation="0" wrapText="true" indent="0" shrinkToFit="false"/>
      <protection locked="true" hidden="false"/>
    </xf>
    <xf numFmtId="164" fontId="7" fillId="0" borderId="2" xfId="0" applyFont="true" applyBorder="true" applyAlignment="true" applyProtection="false">
      <alignment horizontal="general" vertical="center" textRotation="0" wrapText="true" indent="0" shrinkToFit="false"/>
      <protection locked="true" hidden="false"/>
    </xf>
    <xf numFmtId="164" fontId="7" fillId="0" borderId="2" xfId="0" applyFont="true" applyBorder="true" applyAlignment="true" applyProtection="false">
      <alignment horizontal="general" vertical="bottom" textRotation="0" wrapText="true" indent="0" shrinkToFit="false"/>
      <protection locked="true" hidden="false"/>
    </xf>
    <xf numFmtId="164" fontId="4" fillId="0" borderId="2" xfId="0" applyFont="true" applyBorder="true" applyAlignment="true" applyProtection="false">
      <alignment horizontal="general" vertical="bottom" textRotation="0" wrapText="true" indent="0" shrinkToFit="false"/>
      <protection locked="true" hidden="false"/>
    </xf>
    <xf numFmtId="164" fontId="4" fillId="0" borderId="3" xfId="0" applyFont="true" applyBorder="true" applyAlignment="true" applyProtection="false">
      <alignment horizontal="general" vertical="bottom" textRotation="0" wrapText="true" indent="0" shrinkToFit="false"/>
      <protection locked="true" hidden="false"/>
    </xf>
    <xf numFmtId="164" fontId="7" fillId="0" borderId="4" xfId="0" applyFont="true" applyBorder="true" applyAlignment="true" applyProtection="true">
      <alignment horizontal="general" vertical="center" textRotation="0" wrapText="false" indent="0" shrinkToFit="false"/>
      <protection locked="true" hidden="true"/>
    </xf>
    <xf numFmtId="164" fontId="9" fillId="3" borderId="4" xfId="0" applyFont="true" applyBorder="true" applyAlignment="true" applyProtection="true">
      <alignment horizontal="general" vertical="center" textRotation="0" wrapText="true" indent="0" shrinkToFit="false"/>
      <protection locked="false" hidden="false"/>
    </xf>
    <xf numFmtId="164" fontId="10" fillId="0" borderId="5" xfId="0" applyFont="true" applyBorder="true" applyAlignment="true" applyProtection="true">
      <alignment horizontal="left" vertical="center" textRotation="0" wrapText="false" indent="0" shrinkToFit="false"/>
      <protection locked="true" hidden="true"/>
    </xf>
    <xf numFmtId="164" fontId="11" fillId="0" borderId="6" xfId="0" applyFont="true" applyBorder="true" applyAlignment="true" applyProtection="true">
      <alignment horizontal="left" vertical="center" textRotation="0" wrapText="false" indent="0" shrinkToFit="false"/>
      <protection locked="true" hidden="true"/>
    </xf>
    <xf numFmtId="164" fontId="11" fillId="3" borderId="6" xfId="0" applyFont="true" applyBorder="true" applyAlignment="true" applyProtection="true">
      <alignment horizontal="left" vertical="center" textRotation="0" wrapText="true" indent="0" shrinkToFit="false"/>
      <protection locked="false" hidden="false"/>
    </xf>
    <xf numFmtId="164" fontId="11" fillId="0" borderId="7" xfId="0" applyFont="true" applyBorder="true" applyAlignment="false" applyProtection="true">
      <alignment horizontal="general" vertical="bottom" textRotation="0" wrapText="false" indent="0" shrinkToFit="false"/>
      <protection locked="true" hidden="true"/>
    </xf>
    <xf numFmtId="165" fontId="12" fillId="3" borderId="6" xfId="0" applyFont="true" applyBorder="true" applyAlignment="true" applyProtection="true">
      <alignment horizontal="left" vertical="center" textRotation="0" wrapText="false" indent="0" shrinkToFit="false"/>
      <protection locked="false" hidden="false"/>
    </xf>
    <xf numFmtId="164" fontId="13" fillId="0" borderId="8" xfId="0" applyFont="true" applyBorder="true" applyAlignment="true" applyProtection="true">
      <alignment horizontal="center" vertical="center" textRotation="0" wrapText="false" indent="0" shrinkToFit="false"/>
      <protection locked="true" hidden="true"/>
    </xf>
    <xf numFmtId="164" fontId="11" fillId="0" borderId="7" xfId="0" applyFont="true" applyBorder="true" applyAlignment="true" applyProtection="true">
      <alignment horizontal="general" vertical="bottom" textRotation="0" wrapText="true" indent="0" shrinkToFit="false"/>
      <protection locked="true" hidden="true"/>
    </xf>
    <xf numFmtId="165" fontId="14" fillId="3" borderId="6" xfId="0" applyFont="true" applyBorder="true" applyAlignment="true" applyProtection="true">
      <alignment horizontal="left" vertical="center" textRotation="0" wrapText="false" indent="0" shrinkToFit="false"/>
      <protection locked="false" hidden="false"/>
    </xf>
    <xf numFmtId="164" fontId="11" fillId="0" borderId="7" xfId="0" applyFont="true" applyBorder="true" applyAlignment="true" applyProtection="true">
      <alignment horizontal="left" vertical="center" textRotation="0" wrapText="true" indent="0" shrinkToFit="false"/>
      <protection locked="true" hidden="true"/>
    </xf>
    <xf numFmtId="165" fontId="14" fillId="3" borderId="6" xfId="0" applyFont="true" applyBorder="true" applyAlignment="true" applyProtection="true">
      <alignment horizontal="center" vertical="bottom" textRotation="0" wrapText="false" indent="0" shrinkToFit="false"/>
      <protection locked="false" hidden="false"/>
    </xf>
    <xf numFmtId="164" fontId="13" fillId="0" borderId="0" xfId="0" applyFont="true" applyBorder="false" applyAlignment="true" applyProtection="true">
      <alignment horizontal="center" vertical="center" textRotation="0" wrapText="false" indent="0" shrinkToFit="false"/>
      <protection locked="true" hidden="true"/>
    </xf>
    <xf numFmtId="164" fontId="11" fillId="0" borderId="9" xfId="0" applyFont="true" applyBorder="true" applyAlignment="true" applyProtection="true">
      <alignment horizontal="left" vertical="center" textRotation="0" wrapText="true" indent="0" shrinkToFit="false"/>
      <protection locked="true" hidden="true"/>
    </xf>
    <xf numFmtId="166" fontId="14" fillId="3" borderId="9" xfId="0" applyFont="true" applyBorder="true" applyAlignment="true" applyProtection="true">
      <alignment horizontal="left" vertical="center" textRotation="0" wrapText="false" indent="0" shrinkToFit="false"/>
      <protection locked="false" hidden="false"/>
    </xf>
    <xf numFmtId="164" fontId="11" fillId="0" borderId="10" xfId="0" applyFont="true" applyBorder="true" applyAlignment="true" applyProtection="true">
      <alignment horizontal="general" vertical="center" textRotation="0" wrapText="true" indent="0" shrinkToFit="false"/>
      <protection locked="true" hidden="true"/>
    </xf>
    <xf numFmtId="166" fontId="14" fillId="3" borderId="11" xfId="0" applyFont="true" applyBorder="true" applyAlignment="true" applyProtection="true">
      <alignment horizontal="general" vertical="center" textRotation="0" wrapText="false" indent="0" shrinkToFit="false"/>
      <protection locked="false" hidden="false"/>
    </xf>
    <xf numFmtId="166" fontId="14" fillId="3" borderId="12" xfId="0" applyFont="true" applyBorder="true" applyAlignment="true" applyProtection="true">
      <alignment horizontal="left" vertical="center" textRotation="0" wrapText="false" indent="0" shrinkToFit="false"/>
      <protection locked="false" hidden="false"/>
    </xf>
    <xf numFmtId="164" fontId="16" fillId="0" borderId="10" xfId="20" applyFont="true" applyBorder="true" applyAlignment="true" applyProtection="true">
      <alignment horizontal="general" vertical="center" textRotation="0" wrapText="false" indent="0" shrinkToFit="false"/>
      <protection locked="true" hidden="true"/>
    </xf>
    <xf numFmtId="166" fontId="14" fillId="3" borderId="10" xfId="0" applyFont="true" applyBorder="true" applyAlignment="true" applyProtection="true">
      <alignment horizontal="general" vertical="center" textRotation="0" wrapText="false" indent="0" shrinkToFit="false"/>
      <protection locked="false" hidden="false"/>
    </xf>
    <xf numFmtId="166" fontId="14" fillId="3" borderId="13" xfId="0" applyFont="true" applyBorder="true" applyAlignment="true" applyProtection="true">
      <alignment horizontal="left" vertical="center" textRotation="0" wrapText="false" indent="0" shrinkToFit="false"/>
      <protection locked="false" hidden="false"/>
    </xf>
    <xf numFmtId="164" fontId="11" fillId="0" borderId="14" xfId="0" applyFont="true" applyBorder="true" applyAlignment="true" applyProtection="true">
      <alignment horizontal="general" vertical="center" textRotation="0" wrapText="true" indent="0" shrinkToFit="false"/>
      <protection locked="true" hidden="true"/>
    </xf>
    <xf numFmtId="166" fontId="14" fillId="3" borderId="14" xfId="0" applyFont="true" applyBorder="true" applyAlignment="true" applyProtection="true">
      <alignment horizontal="general" vertical="center" textRotation="0" wrapText="false" indent="0" shrinkToFit="false"/>
      <protection locked="false" hidden="false"/>
    </xf>
    <xf numFmtId="166" fontId="14" fillId="3" borderId="15" xfId="0" applyFont="true" applyBorder="true" applyAlignment="true" applyProtection="true">
      <alignment horizontal="left" vertical="center" textRotation="0" wrapText="false" indent="0" shrinkToFit="false"/>
      <protection locked="false" hidden="false"/>
    </xf>
    <xf numFmtId="164" fontId="11" fillId="0" borderId="4" xfId="0" applyFont="true" applyBorder="true" applyAlignment="true" applyProtection="true">
      <alignment horizontal="left" vertical="center" textRotation="0" wrapText="false" indent="0" shrinkToFit="false"/>
      <protection locked="true" hidden="true"/>
    </xf>
    <xf numFmtId="166" fontId="14" fillId="3" borderId="4" xfId="0" applyFont="true" applyBorder="true" applyAlignment="true" applyProtection="true">
      <alignment horizontal="center" vertical="center" textRotation="0" wrapText="false" indent="0" shrinkToFit="false"/>
      <protection locked="false" hidden="false"/>
    </xf>
    <xf numFmtId="166" fontId="14" fillId="3" borderId="6" xfId="0" applyFont="true" applyBorder="true" applyAlignment="true" applyProtection="true">
      <alignment horizontal="center" vertical="center" textRotation="0" wrapText="false" indent="0" shrinkToFit="false"/>
      <protection locked="false" hidden="false"/>
    </xf>
    <xf numFmtId="164" fontId="7" fillId="4" borderId="7" xfId="0" applyFont="true" applyBorder="true" applyAlignment="true" applyProtection="true">
      <alignment horizontal="left" vertical="center" textRotation="0" wrapText="false" indent="0" shrinkToFit="false"/>
      <protection locked="true" hidden="true"/>
    </xf>
    <xf numFmtId="166" fontId="9" fillId="4" borderId="16" xfId="0" applyFont="true" applyBorder="true" applyAlignment="true" applyProtection="true">
      <alignment horizontal="center" vertical="center" textRotation="0" wrapText="false" indent="0" shrinkToFit="false"/>
      <protection locked="false" hidden="false"/>
    </xf>
    <xf numFmtId="166" fontId="9" fillId="4" borderId="17" xfId="0" applyFont="true" applyBorder="true" applyAlignment="true" applyProtection="true">
      <alignment horizontal="center" vertical="center" textRotation="0" wrapText="false" indent="0" shrinkToFit="false"/>
      <protection locked="false" hidden="false"/>
    </xf>
    <xf numFmtId="164" fontId="11" fillId="0" borderId="7" xfId="0" applyFont="true" applyBorder="true" applyAlignment="true" applyProtection="true">
      <alignment horizontal="left" vertical="center" textRotation="0" wrapText="false" indent="0" shrinkToFit="false"/>
      <protection locked="true" hidden="true"/>
    </xf>
    <xf numFmtId="166" fontId="14" fillId="3" borderId="16" xfId="0" applyFont="true" applyBorder="true" applyAlignment="true" applyProtection="true">
      <alignment horizontal="center" vertical="center" textRotation="0" wrapText="false" indent="0" shrinkToFit="false"/>
      <protection locked="false" hidden="false"/>
    </xf>
    <xf numFmtId="166" fontId="14" fillId="3" borderId="17" xfId="0" applyFont="true" applyBorder="true" applyAlignment="true" applyProtection="true">
      <alignment horizontal="center" vertical="center" textRotation="0" wrapText="false" indent="0" shrinkToFit="false"/>
      <protection locked="false" hidden="false"/>
    </xf>
    <xf numFmtId="166" fontId="17" fillId="3" borderId="9" xfId="0" applyFont="true" applyBorder="true" applyAlignment="true" applyProtection="true">
      <alignment horizontal="center" vertical="center" textRotation="0" wrapText="false" indent="0" shrinkToFit="false"/>
      <protection locked="false" hidden="false"/>
    </xf>
    <xf numFmtId="164" fontId="18" fillId="0" borderId="11" xfId="0" applyFont="true" applyBorder="true" applyAlignment="true" applyProtection="true">
      <alignment horizontal="left" vertical="center" textRotation="0" wrapText="false" indent="0" shrinkToFit="false"/>
      <protection locked="true" hidden="true"/>
    </xf>
    <xf numFmtId="164" fontId="18" fillId="0" borderId="18" xfId="0" applyFont="true" applyBorder="true" applyAlignment="true" applyProtection="true">
      <alignment horizontal="general" vertical="center" textRotation="0" wrapText="false" indent="0" shrinkToFit="false"/>
      <protection locked="true" hidden="true"/>
    </xf>
    <xf numFmtId="164" fontId="4" fillId="0" borderId="18" xfId="0" applyFont="true" applyBorder="true" applyAlignment="false" applyProtection="true">
      <alignment horizontal="general" vertical="bottom" textRotation="0" wrapText="false" indent="0" shrinkToFit="false"/>
      <protection locked="true" hidden="true"/>
    </xf>
    <xf numFmtId="164" fontId="4" fillId="0" borderId="12" xfId="0" applyFont="true" applyBorder="true" applyAlignment="true" applyProtection="true">
      <alignment horizontal="center" vertical="center" textRotation="0" wrapText="false" indent="0" shrinkToFit="false"/>
      <protection locked="true" hidden="true"/>
    </xf>
    <xf numFmtId="164" fontId="19" fillId="0" borderId="2" xfId="0" applyFont="true" applyBorder="true" applyAlignment="true" applyProtection="true">
      <alignment horizontal="left" vertical="center" textRotation="0" wrapText="true" indent="0" shrinkToFit="false"/>
      <protection locked="true" hidden="true"/>
    </xf>
    <xf numFmtId="164" fontId="16" fillId="0" borderId="10" xfId="20" applyFont="true" applyBorder="true" applyAlignment="true" applyProtection="true">
      <alignment horizontal="left" vertical="center" textRotation="0" wrapText="false" indent="0" shrinkToFit="false"/>
      <protection locked="true" hidden="true"/>
    </xf>
    <xf numFmtId="164" fontId="16" fillId="0" borderId="0" xfId="20" applyFont="true" applyBorder="false" applyAlignment="true" applyProtection="true">
      <alignment horizontal="general" vertical="center" textRotation="0" wrapText="false" indent="0" shrinkToFit="false"/>
      <protection locked="true" hidden="true"/>
    </xf>
    <xf numFmtId="164" fontId="4" fillId="0" borderId="0" xfId="0" applyFont="true" applyBorder="false" applyAlignment="false" applyProtection="true">
      <alignment horizontal="general" vertical="bottom" textRotation="0" wrapText="false" indent="0" shrinkToFit="false"/>
      <protection locked="true" hidden="true"/>
    </xf>
    <xf numFmtId="164" fontId="4" fillId="0" borderId="0" xfId="0" applyFont="true" applyBorder="false" applyAlignment="true" applyProtection="true">
      <alignment horizontal="center" vertical="center" textRotation="0" wrapText="false" indent="0" shrinkToFit="false"/>
      <protection locked="true" hidden="true"/>
    </xf>
    <xf numFmtId="164" fontId="4" fillId="0" borderId="13" xfId="0" applyFont="true" applyBorder="true" applyAlignment="false" applyProtection="true">
      <alignment horizontal="general" vertical="bottom" textRotation="0" wrapText="false" indent="0" shrinkToFit="false"/>
      <protection locked="true" hidden="true"/>
    </xf>
    <xf numFmtId="164" fontId="11" fillId="0" borderId="10" xfId="20" applyFont="true" applyBorder="true" applyAlignment="true" applyProtection="true">
      <alignment horizontal="left" vertical="center" textRotation="0" wrapText="false" indent="0" shrinkToFit="false"/>
      <protection locked="true" hidden="true"/>
    </xf>
    <xf numFmtId="164" fontId="11" fillId="0" borderId="0" xfId="20" applyFont="true" applyBorder="false" applyAlignment="true" applyProtection="true">
      <alignment horizontal="general" vertical="center" textRotation="0" wrapText="false" indent="0" shrinkToFit="false"/>
      <protection locked="true" hidden="true"/>
    </xf>
    <xf numFmtId="165" fontId="16" fillId="0" borderId="0" xfId="20" applyFont="true" applyBorder="false" applyAlignment="true" applyProtection="true">
      <alignment horizontal="left" vertical="center" textRotation="0" wrapText="false" indent="0" shrinkToFit="false"/>
      <protection locked="true" hidden="true"/>
    </xf>
    <xf numFmtId="164" fontId="11" fillId="2" borderId="19" xfId="20" applyFont="true" applyBorder="true" applyAlignment="true" applyProtection="true">
      <alignment horizontal="left" vertical="center" textRotation="0" wrapText="false" indent="0" shrinkToFit="false"/>
      <protection locked="true" hidden="true"/>
    </xf>
    <xf numFmtId="164" fontId="11" fillId="2" borderId="20" xfId="20" applyFont="true" applyBorder="true" applyAlignment="true" applyProtection="true">
      <alignment horizontal="general" vertical="center" textRotation="0" wrapText="true" indent="0" shrinkToFit="false"/>
      <protection locked="true" hidden="true"/>
    </xf>
    <xf numFmtId="164" fontId="16" fillId="2" borderId="21" xfId="20" applyFont="true" applyBorder="true" applyAlignment="true" applyProtection="true">
      <alignment horizontal="general" vertical="center" textRotation="0" wrapText="true" indent="0" shrinkToFit="false"/>
      <protection locked="true" hidden="true"/>
    </xf>
    <xf numFmtId="164" fontId="11" fillId="2" borderId="1" xfId="20" applyFont="true" applyBorder="true" applyAlignment="true" applyProtection="true">
      <alignment horizontal="general" vertical="center" textRotation="0" wrapText="false" indent="0" shrinkToFit="false"/>
      <protection locked="true" hidden="true"/>
    </xf>
    <xf numFmtId="164" fontId="11" fillId="0" borderId="1" xfId="20" applyFont="true" applyBorder="true" applyAlignment="true" applyProtection="true">
      <alignment horizontal="general" vertical="center" textRotation="0" wrapText="false" indent="0" shrinkToFit="false"/>
      <protection locked="true" hidden="true"/>
    </xf>
    <xf numFmtId="164" fontId="16" fillId="0" borderId="20" xfId="20" applyFont="true" applyBorder="true" applyAlignment="true" applyProtection="true">
      <alignment horizontal="general" vertical="center" textRotation="0" wrapText="false" indent="0" shrinkToFit="false"/>
      <protection locked="true" hidden="true"/>
    </xf>
    <xf numFmtId="164" fontId="4" fillId="0" borderId="21" xfId="0" applyFont="true" applyBorder="true" applyAlignment="false" applyProtection="true">
      <alignment horizontal="general" vertical="bottom" textRotation="0" wrapText="false" indent="0" shrinkToFit="false"/>
      <protection locked="true" hidden="true"/>
    </xf>
    <xf numFmtId="164" fontId="11" fillId="0" borderId="3" xfId="20" applyFont="true" applyBorder="true" applyAlignment="true" applyProtection="true">
      <alignment horizontal="general" vertical="center" textRotation="0" wrapText="false" indent="0" shrinkToFit="false"/>
      <protection locked="true" hidden="true"/>
    </xf>
    <xf numFmtId="164" fontId="16" fillId="0" borderId="11" xfId="20" applyFont="true" applyBorder="true" applyAlignment="true" applyProtection="true">
      <alignment horizontal="general" vertical="center" textRotation="0" wrapText="true" indent="0" shrinkToFit="false"/>
      <protection locked="true" hidden="true"/>
    </xf>
    <xf numFmtId="164" fontId="16" fillId="0" borderId="12" xfId="20" applyFont="true" applyBorder="true" applyAlignment="true" applyProtection="true">
      <alignment horizontal="general" vertical="center" textRotation="0" wrapText="true" indent="0" shrinkToFit="false"/>
      <protection locked="true" hidden="true"/>
    </xf>
    <xf numFmtId="164" fontId="16" fillId="0" borderId="1" xfId="20" applyFont="true" applyBorder="true" applyAlignment="true" applyProtection="true">
      <alignment horizontal="general" vertical="center" textRotation="0" wrapText="true" indent="0" shrinkToFit="false"/>
      <protection locked="true" hidden="true"/>
    </xf>
    <xf numFmtId="164" fontId="0" fillId="0" borderId="20" xfId="0" applyFont="false" applyBorder="true" applyAlignment="false" applyProtection="false">
      <alignment horizontal="general" vertical="bottom" textRotation="0" wrapText="false" indent="0" shrinkToFit="false"/>
      <protection locked="true" hidden="false"/>
    </xf>
    <xf numFmtId="164" fontId="16" fillId="0" borderId="21" xfId="20" applyFont="true" applyBorder="true" applyAlignment="true" applyProtection="true">
      <alignment horizontal="general" vertical="center" textRotation="0" wrapText="true" indent="0" shrinkToFit="false"/>
      <protection locked="true" hidden="true"/>
    </xf>
    <xf numFmtId="164" fontId="11" fillId="0" borderId="2" xfId="20" applyFont="true" applyBorder="true" applyAlignment="true" applyProtection="true">
      <alignment horizontal="general" vertical="center" textRotation="0" wrapText="false" indent="0" shrinkToFit="false"/>
      <protection locked="true" hidden="true"/>
    </xf>
    <xf numFmtId="164" fontId="4" fillId="0" borderId="19" xfId="0" applyFont="true" applyBorder="true" applyAlignment="true" applyProtection="false">
      <alignment horizontal="center" vertical="center" textRotation="0" wrapText="true" indent="0" shrinkToFit="false"/>
      <protection locked="true" hidden="false"/>
    </xf>
    <xf numFmtId="164" fontId="11" fillId="0" borderId="20" xfId="20" applyFont="true" applyBorder="true" applyAlignment="true" applyProtection="true">
      <alignment horizontal="general" vertical="center" textRotation="0" wrapText="false" indent="0" shrinkToFit="false"/>
      <protection locked="true" hidden="true"/>
    </xf>
    <xf numFmtId="164" fontId="20" fillId="0" borderId="10" xfId="20" applyFont="true" applyBorder="true" applyAlignment="true" applyProtection="true">
      <alignment horizontal="general" vertical="center" textRotation="0" wrapText="true" indent="0" shrinkToFit="false"/>
      <protection locked="true" hidden="true"/>
    </xf>
    <xf numFmtId="164" fontId="16" fillId="0" borderId="13" xfId="20" applyFont="true" applyBorder="true" applyAlignment="true" applyProtection="true">
      <alignment horizontal="general" vertical="center" textRotation="0" wrapText="true" indent="0" shrinkToFit="false"/>
      <protection locked="true" hidden="true"/>
    </xf>
    <xf numFmtId="164" fontId="20" fillId="0" borderId="3" xfId="20" applyFont="true" applyBorder="true" applyAlignment="true" applyProtection="true">
      <alignment horizontal="general" vertical="center" textRotation="0" wrapText="true" indent="0" shrinkToFit="false"/>
      <protection locked="true" hidden="true"/>
    </xf>
    <xf numFmtId="164" fontId="7" fillId="0" borderId="1" xfId="0" applyFont="true" applyBorder="true" applyAlignment="true" applyProtection="false">
      <alignment horizontal="left" vertical="center" textRotation="0" wrapText="false" indent="0" shrinkToFit="false"/>
      <protection locked="true" hidden="false"/>
    </xf>
    <xf numFmtId="164" fontId="16" fillId="0" borderId="22" xfId="20" applyFont="true" applyBorder="true" applyAlignment="true" applyProtection="true">
      <alignment horizontal="general" vertical="center" textRotation="0" wrapText="true" indent="0" shrinkToFit="false"/>
      <protection locked="true" hidden="true"/>
    </xf>
    <xf numFmtId="164" fontId="4" fillId="0" borderId="23" xfId="0" applyFont="true" applyBorder="true" applyAlignment="false" applyProtection="true">
      <alignment horizontal="general" vertical="bottom" textRotation="0" wrapText="false" indent="0" shrinkToFit="false"/>
      <protection locked="true" hidden="true"/>
    </xf>
    <xf numFmtId="164" fontId="16" fillId="5" borderId="4" xfId="20" applyFont="true" applyBorder="true" applyAlignment="true" applyProtection="true">
      <alignment horizontal="general" vertical="center" textRotation="0" wrapText="false" indent="0" shrinkToFit="false"/>
      <protection locked="true" hidden="true"/>
    </xf>
    <xf numFmtId="164" fontId="16" fillId="0" borderId="16" xfId="20" applyFont="true" applyBorder="true" applyAlignment="true" applyProtection="true">
      <alignment horizontal="general" vertical="center" textRotation="0" wrapText="false" indent="0" shrinkToFit="false"/>
      <protection locked="true" hidden="true"/>
    </xf>
    <xf numFmtId="164" fontId="4" fillId="0" borderId="17" xfId="0" applyFont="true" applyBorder="true" applyAlignment="false" applyProtection="true">
      <alignment horizontal="general" vertical="bottom" textRotation="0" wrapText="false" indent="0" shrinkToFit="false"/>
      <protection locked="true" hidden="true"/>
    </xf>
    <xf numFmtId="164" fontId="16" fillId="5" borderId="24" xfId="20" applyFont="true" applyBorder="true" applyAlignment="true" applyProtection="true">
      <alignment horizontal="general" vertical="center" textRotation="0" wrapText="false" indent="0" shrinkToFit="false"/>
      <protection locked="true" hidden="true"/>
    </xf>
    <xf numFmtId="164" fontId="11" fillId="5" borderId="1" xfId="20" applyFont="true" applyBorder="true" applyAlignment="true" applyProtection="true">
      <alignment horizontal="left" vertical="center" textRotation="0" wrapText="true" indent="0" shrinkToFit="false"/>
      <protection locked="true" hidden="true"/>
    </xf>
    <xf numFmtId="164" fontId="16" fillId="0" borderId="16" xfId="20" applyFont="true" applyBorder="true" applyAlignment="true" applyProtection="true">
      <alignment horizontal="general" vertical="center" textRotation="0" wrapText="true" indent="0" shrinkToFit="false"/>
      <protection locked="true" hidden="true"/>
    </xf>
    <xf numFmtId="164" fontId="16" fillId="0" borderId="6" xfId="20" applyFont="true" applyBorder="true" applyAlignment="true" applyProtection="true">
      <alignment horizontal="left" vertical="center" textRotation="0" wrapText="false" indent="0" shrinkToFit="false"/>
      <protection locked="true" hidden="true"/>
    </xf>
    <xf numFmtId="164" fontId="16" fillId="0" borderId="6" xfId="20" applyFont="true" applyBorder="true" applyAlignment="true" applyProtection="true">
      <alignment horizontal="left" vertical="center" textRotation="0" wrapText="true" indent="0" shrinkToFit="false"/>
      <protection locked="true" hidden="true"/>
    </xf>
    <xf numFmtId="164" fontId="16" fillId="0" borderId="25" xfId="20" applyFont="true" applyBorder="true" applyAlignment="true" applyProtection="true">
      <alignment horizontal="general" vertical="center" textRotation="0" wrapText="true" indent="0" shrinkToFit="false"/>
      <protection locked="true" hidden="true"/>
    </xf>
    <xf numFmtId="164" fontId="4" fillId="0" borderId="26" xfId="0" applyFont="true" applyBorder="true" applyAlignment="true" applyProtection="true">
      <alignment horizontal="general" vertical="bottom" textRotation="0" wrapText="true" indent="0" shrinkToFit="false"/>
      <protection locked="true" hidden="true"/>
    </xf>
    <xf numFmtId="164" fontId="16" fillId="0" borderId="7" xfId="20" applyFont="true" applyBorder="true" applyAlignment="true" applyProtection="true">
      <alignment horizontal="general" vertical="center" textRotation="0" wrapText="false" indent="0" shrinkToFit="false"/>
      <protection locked="true" hidden="true"/>
    </xf>
    <xf numFmtId="164" fontId="11" fillId="5" borderId="19" xfId="20" applyFont="true" applyBorder="true" applyAlignment="true" applyProtection="true">
      <alignment horizontal="general" vertical="center" textRotation="0" wrapText="false" indent="0" shrinkToFit="false"/>
      <protection locked="true" hidden="true"/>
    </xf>
    <xf numFmtId="164" fontId="16" fillId="0" borderId="22" xfId="20" applyFont="true" applyBorder="true" applyAlignment="true" applyProtection="true">
      <alignment horizontal="general" vertical="center" textRotation="0" wrapText="false" indent="0" shrinkToFit="false"/>
      <protection locked="true" hidden="true"/>
    </xf>
    <xf numFmtId="164" fontId="16" fillId="0" borderId="23" xfId="20" applyFont="true" applyBorder="true" applyAlignment="true" applyProtection="true">
      <alignment horizontal="general" vertical="center" textRotation="0" wrapText="false" indent="0" shrinkToFit="false"/>
      <protection locked="true" hidden="true"/>
    </xf>
    <xf numFmtId="164" fontId="16" fillId="0" borderId="4" xfId="20" applyFont="true" applyBorder="true" applyAlignment="true" applyProtection="true">
      <alignment horizontal="general" vertical="center" textRotation="0" wrapText="false" indent="0" shrinkToFit="false"/>
      <protection locked="true" hidden="true"/>
    </xf>
    <xf numFmtId="164" fontId="11" fillId="5" borderId="3" xfId="20" applyFont="true" applyBorder="true" applyAlignment="true" applyProtection="true">
      <alignment horizontal="general" vertical="center" textRotation="0" wrapText="false" indent="0" shrinkToFit="false"/>
      <protection locked="true" hidden="true"/>
    </xf>
    <xf numFmtId="164" fontId="16" fillId="0" borderId="14" xfId="20" applyFont="true" applyBorder="true" applyAlignment="true" applyProtection="true">
      <alignment horizontal="general" vertical="center" textRotation="0" wrapText="true" indent="0" shrinkToFit="false"/>
      <protection locked="true" hidden="true"/>
    </xf>
    <xf numFmtId="164" fontId="16" fillId="0" borderId="15" xfId="20" applyFont="true" applyBorder="true" applyAlignment="true" applyProtection="true">
      <alignment horizontal="general" vertical="center" textRotation="0" wrapText="true" indent="0" shrinkToFit="false"/>
      <protection locked="true" hidden="true"/>
    </xf>
    <xf numFmtId="164" fontId="16" fillId="0" borderId="9" xfId="20" applyFont="true" applyBorder="true" applyAlignment="true" applyProtection="true">
      <alignment horizontal="general" vertical="center" textRotation="0" wrapText="false" indent="0" shrinkToFit="false"/>
      <protection locked="true" hidden="true"/>
    </xf>
    <xf numFmtId="164" fontId="4" fillId="0" borderId="27" xfId="0" applyFont="true" applyBorder="true" applyAlignment="false" applyProtection="true">
      <alignment horizontal="general" vertical="bottom" textRotation="0" wrapText="false" indent="0" shrinkToFit="false"/>
      <protection locked="true" hidden="true"/>
    </xf>
    <xf numFmtId="164" fontId="4" fillId="0" borderId="27" xfId="0" applyFont="true" applyBorder="true" applyAlignment="true" applyProtection="true">
      <alignment horizontal="center" vertical="center" textRotation="0" wrapText="false" indent="0" shrinkToFit="false"/>
      <protection locked="true" hidden="true"/>
    </xf>
    <xf numFmtId="164" fontId="4" fillId="0" borderId="15" xfId="0" applyFont="true" applyBorder="true" applyAlignment="false" applyProtection="true">
      <alignment horizontal="general" vertical="bottom" textRotation="0" wrapText="false" indent="0" shrinkToFit="false"/>
      <protection locked="true" hidden="true"/>
    </xf>
    <xf numFmtId="164" fontId="22" fillId="0" borderId="0" xfId="0" applyFont="true" applyBorder="false" applyAlignment="false" applyProtection="true">
      <alignment horizontal="general" vertical="bottom" textRotation="0" wrapText="false" indent="0" shrinkToFit="false"/>
      <protection locked="true" hidden="true"/>
    </xf>
    <xf numFmtId="164" fontId="23" fillId="0" borderId="0" xfId="0" applyFont="true" applyBorder="false" applyAlignment="true" applyProtection="true">
      <alignment horizontal="right" vertical="bottom" textRotation="0" wrapText="false" indent="0" shrinkToFit="false"/>
      <protection locked="true" hidden="true"/>
    </xf>
    <xf numFmtId="164" fontId="22" fillId="0" borderId="0" xfId="0" applyFont="true" applyBorder="false" applyAlignment="true" applyProtection="true">
      <alignment horizontal="center" vertical="bottom" textRotation="0" wrapText="false" indent="0" shrinkToFit="false"/>
      <protection locked="true" hidden="true"/>
    </xf>
    <xf numFmtId="167" fontId="22" fillId="0" borderId="0" xfId="15" applyFont="true" applyBorder="true" applyAlignment="true" applyProtection="true">
      <alignment horizontal="general" vertical="bottom" textRotation="0" wrapText="false" indent="0" shrinkToFit="false"/>
      <protection locked="true" hidden="true"/>
    </xf>
    <xf numFmtId="164" fontId="22" fillId="0" borderId="0" xfId="0" applyFont="true" applyBorder="false" applyAlignment="true" applyProtection="true">
      <alignment horizontal="center" vertical="center" textRotation="0" wrapText="false" indent="0" shrinkToFit="false"/>
      <protection locked="true" hidden="true"/>
    </xf>
    <xf numFmtId="164" fontId="23" fillId="5" borderId="13" xfId="0" applyFont="true" applyBorder="true" applyAlignment="true" applyProtection="true">
      <alignment horizontal="right" vertical="bottom" textRotation="0" wrapText="false" indent="0" shrinkToFit="false"/>
      <protection locked="true" hidden="true"/>
    </xf>
    <xf numFmtId="164" fontId="24" fillId="5" borderId="1" xfId="0" applyFont="true" applyBorder="true" applyAlignment="true" applyProtection="true">
      <alignment horizontal="center" vertical="center" textRotation="0" wrapText="false" indent="0" shrinkToFit="false"/>
      <protection locked="true" hidden="true"/>
    </xf>
    <xf numFmtId="164" fontId="24" fillId="0" borderId="10" xfId="0" applyFont="true" applyBorder="true" applyAlignment="true" applyProtection="true">
      <alignment horizontal="center" vertical="center" textRotation="0" wrapText="false" indent="0" shrinkToFit="false"/>
      <protection locked="true" hidden="true"/>
    </xf>
    <xf numFmtId="164" fontId="5" fillId="5" borderId="0" xfId="0" applyFont="true" applyBorder="false" applyAlignment="true" applyProtection="true">
      <alignment horizontal="right" vertical="center" textRotation="0" wrapText="false" indent="0" shrinkToFit="false"/>
      <protection locked="true" hidden="true"/>
    </xf>
    <xf numFmtId="164" fontId="24" fillId="5" borderId="18" xfId="0" applyFont="true" applyBorder="true" applyAlignment="true" applyProtection="true">
      <alignment horizontal="center" vertical="center" textRotation="0" wrapText="false" indent="0" shrinkToFit="false"/>
      <protection locked="true" hidden="true"/>
    </xf>
    <xf numFmtId="167" fontId="24" fillId="0" borderId="18" xfId="15" applyFont="true" applyBorder="true" applyAlignment="true" applyProtection="true">
      <alignment horizontal="center" vertical="center" textRotation="0" wrapText="false" indent="0" shrinkToFit="false"/>
      <protection locked="true" hidden="true"/>
    </xf>
    <xf numFmtId="164" fontId="24" fillId="0" borderId="0" xfId="0" applyFont="true" applyBorder="false" applyAlignment="true" applyProtection="true">
      <alignment horizontal="center" vertical="center" textRotation="0" wrapText="false" indent="0" shrinkToFit="false"/>
      <protection locked="true" hidden="true"/>
    </xf>
    <xf numFmtId="164" fontId="23" fillId="5" borderId="0" xfId="0" applyFont="true" applyBorder="false" applyAlignment="true" applyProtection="true">
      <alignment horizontal="right" vertical="bottom" textRotation="0" wrapText="false" indent="0" shrinkToFit="false"/>
      <protection locked="true" hidden="true"/>
    </xf>
    <xf numFmtId="164" fontId="25" fillId="5" borderId="1" xfId="0" applyFont="true" applyBorder="true" applyAlignment="true" applyProtection="true">
      <alignment horizontal="general" vertical="center" textRotation="0" wrapText="false" indent="0" shrinkToFit="false"/>
      <protection locked="true" hidden="true"/>
    </xf>
    <xf numFmtId="164" fontId="25" fillId="5" borderId="12" xfId="0" applyFont="true" applyBorder="true" applyAlignment="true" applyProtection="true">
      <alignment horizontal="center" vertical="center" textRotation="0" wrapText="false" indent="0" shrinkToFit="false"/>
      <protection locked="true" hidden="true"/>
    </xf>
    <xf numFmtId="164" fontId="22" fillId="5" borderId="1" xfId="0" applyFont="true" applyBorder="true" applyAlignment="true" applyProtection="true">
      <alignment horizontal="center" vertical="center" textRotation="0" wrapText="false" indent="0" shrinkToFit="false"/>
      <protection locked="true" hidden="true"/>
    </xf>
    <xf numFmtId="164" fontId="22" fillId="5" borderId="0" xfId="0" applyFont="true" applyBorder="false" applyAlignment="false" applyProtection="true">
      <alignment horizontal="general" vertical="bottom" textRotation="0" wrapText="false" indent="0" shrinkToFit="false"/>
      <protection locked="true" hidden="true"/>
    </xf>
    <xf numFmtId="164" fontId="25" fillId="5" borderId="20" xfId="0" applyFont="true" applyBorder="true" applyAlignment="false" applyProtection="true">
      <alignment horizontal="general" vertical="bottom" textRotation="0" wrapText="false" indent="0" shrinkToFit="false"/>
      <protection locked="true" hidden="true"/>
    </xf>
    <xf numFmtId="168" fontId="25" fillId="5" borderId="1" xfId="0" applyFont="true" applyBorder="true" applyAlignment="true" applyProtection="true">
      <alignment horizontal="center" vertical="bottom" textRotation="0" wrapText="false" indent="0" shrinkToFit="false"/>
      <protection locked="true" hidden="true"/>
    </xf>
    <xf numFmtId="169" fontId="26" fillId="5" borderId="3" xfId="0" applyFont="true" applyBorder="true" applyAlignment="true" applyProtection="true">
      <alignment horizontal="center" vertical="center" textRotation="0" wrapText="true" indent="0" shrinkToFit="false"/>
      <protection locked="true" hidden="true"/>
    </xf>
    <xf numFmtId="164" fontId="25" fillId="5" borderId="0" xfId="20" applyFont="true" applyBorder="false" applyAlignment="true" applyProtection="true">
      <alignment horizontal="general" vertical="center" textRotation="0" wrapText="true" indent="0" shrinkToFit="false"/>
      <protection locked="true" hidden="true"/>
    </xf>
    <xf numFmtId="164" fontId="25" fillId="5" borderId="0" xfId="20" applyFont="true" applyBorder="false" applyAlignment="true" applyProtection="true">
      <alignment horizontal="center" vertical="center" textRotation="0" wrapText="true" indent="0" shrinkToFit="false"/>
      <protection locked="true" hidden="true"/>
    </xf>
    <xf numFmtId="167" fontId="25" fillId="0" borderId="0" xfId="15" applyFont="true" applyBorder="true" applyAlignment="true" applyProtection="true">
      <alignment horizontal="center" vertical="center" textRotation="0" wrapText="true" indent="0" shrinkToFit="false"/>
      <protection locked="true" hidden="true"/>
    </xf>
    <xf numFmtId="171" fontId="25" fillId="5" borderId="0" xfId="19" applyFont="true" applyBorder="true" applyAlignment="true" applyProtection="true">
      <alignment horizontal="center" vertical="center" textRotation="0" wrapText="true" indent="0" shrinkToFit="false"/>
      <protection locked="true" hidden="true"/>
    </xf>
    <xf numFmtId="164" fontId="25" fillId="5" borderId="0" xfId="20" applyFont="true" applyBorder="false" applyAlignment="true" applyProtection="true">
      <alignment horizontal="center" vertical="center" textRotation="0" wrapText="true" indent="0" shrinkToFit="false"/>
      <protection locked="false" hidden="false"/>
    </xf>
    <xf numFmtId="164" fontId="25" fillId="0" borderId="0" xfId="20" applyFont="true" applyBorder="false" applyAlignment="true" applyProtection="true">
      <alignment horizontal="center" vertical="center" textRotation="0" wrapText="true" indent="0" shrinkToFit="false"/>
      <protection locked="false" hidden="false"/>
    </xf>
    <xf numFmtId="164" fontId="25" fillId="5" borderId="20" xfId="0" applyFont="true" applyBorder="true" applyAlignment="true" applyProtection="true">
      <alignment horizontal="general" vertical="center" textRotation="0" wrapText="false" indent="0" shrinkToFit="false"/>
      <protection locked="true" hidden="true"/>
    </xf>
    <xf numFmtId="168" fontId="25" fillId="5" borderId="1" xfId="0" applyFont="true" applyBorder="true" applyAlignment="true" applyProtection="true">
      <alignment horizontal="center" vertical="center" textRotation="0" wrapText="false" indent="0" shrinkToFit="false"/>
      <protection locked="true" hidden="true"/>
    </xf>
    <xf numFmtId="169" fontId="25" fillId="5" borderId="1" xfId="0" applyFont="true" applyBorder="true" applyAlignment="true" applyProtection="true">
      <alignment horizontal="center" vertical="center" textRotation="0" wrapText="false" indent="0" shrinkToFit="false"/>
      <protection locked="true" hidden="true"/>
    </xf>
    <xf numFmtId="169" fontId="25" fillId="5" borderId="1" xfId="0" applyFont="true" applyBorder="true" applyAlignment="true" applyProtection="true">
      <alignment horizontal="general" vertical="center" textRotation="0" wrapText="true" indent="0" shrinkToFit="false"/>
      <protection locked="true" hidden="true"/>
    </xf>
    <xf numFmtId="164" fontId="27" fillId="5" borderId="19" xfId="20" applyFont="true" applyBorder="true" applyAlignment="true" applyProtection="true">
      <alignment horizontal="center" vertical="center" textRotation="0" wrapText="true" indent="0" shrinkToFit="false"/>
      <protection locked="true" hidden="true"/>
    </xf>
    <xf numFmtId="164" fontId="25" fillId="5" borderId="0" xfId="20" applyFont="true" applyBorder="true" applyAlignment="true" applyProtection="true">
      <alignment horizontal="center" vertical="center" textRotation="0" wrapText="true" indent="0" shrinkToFit="false"/>
      <protection locked="true" hidden="true"/>
    </xf>
    <xf numFmtId="164" fontId="22" fillId="5" borderId="0" xfId="0" applyFont="true" applyBorder="false" applyAlignment="true" applyProtection="true">
      <alignment horizontal="center" vertical="center" textRotation="0" wrapText="false" indent="0" shrinkToFit="false"/>
      <protection locked="true" hidden="true"/>
    </xf>
    <xf numFmtId="164" fontId="28" fillId="0" borderId="0" xfId="0" applyFont="true" applyBorder="false" applyAlignment="false" applyProtection="true">
      <alignment horizontal="general" vertical="bottom" textRotation="0" wrapText="false" indent="0" shrinkToFit="false"/>
      <protection locked="true" hidden="true"/>
    </xf>
    <xf numFmtId="164" fontId="29" fillId="5" borderId="1" xfId="20" applyFont="true" applyBorder="true" applyAlignment="true" applyProtection="true">
      <alignment horizontal="center" vertical="center" textRotation="0" wrapText="true" indent="0" shrinkToFit="false"/>
      <protection locked="true" hidden="true"/>
    </xf>
    <xf numFmtId="164" fontId="29" fillId="6" borderId="1" xfId="20" applyFont="true" applyBorder="true" applyAlignment="true" applyProtection="true">
      <alignment horizontal="center" vertical="center" textRotation="0" wrapText="true" indent="0" shrinkToFit="false"/>
      <protection locked="true" hidden="true"/>
    </xf>
    <xf numFmtId="167" fontId="29" fillId="0" borderId="1" xfId="15" applyFont="true" applyBorder="true" applyAlignment="true" applyProtection="true">
      <alignment horizontal="center" vertical="center" textRotation="0" wrapText="true" indent="0" shrinkToFit="false"/>
      <protection locked="true" hidden="true"/>
    </xf>
    <xf numFmtId="164" fontId="29" fillId="0" borderId="0" xfId="20" applyFont="true" applyBorder="false" applyAlignment="true" applyProtection="true">
      <alignment horizontal="center" vertical="center" textRotation="0" wrapText="true" indent="0" shrinkToFit="false"/>
      <protection locked="true" hidden="true"/>
    </xf>
    <xf numFmtId="164" fontId="29" fillId="4" borderId="1" xfId="20" applyFont="true" applyBorder="true" applyAlignment="true" applyProtection="true">
      <alignment horizontal="center" vertical="center" textRotation="0" wrapText="true" indent="0" shrinkToFit="false"/>
      <protection locked="true" hidden="true"/>
    </xf>
    <xf numFmtId="171" fontId="29" fillId="5" borderId="1" xfId="19" applyFont="true" applyBorder="true" applyAlignment="true" applyProtection="true">
      <alignment horizontal="center" vertical="center" textRotation="0" wrapText="true" indent="0" shrinkToFit="false"/>
      <protection locked="true" hidden="true"/>
    </xf>
    <xf numFmtId="164" fontId="29" fillId="5" borderId="1" xfId="20" applyFont="true" applyBorder="true" applyAlignment="true" applyProtection="true">
      <alignment horizontal="center" vertical="center" textRotation="0" wrapText="true" indent="0" shrinkToFit="false"/>
      <protection locked="false" hidden="false"/>
    </xf>
    <xf numFmtId="164" fontId="25" fillId="0" borderId="0" xfId="20" applyFont="true" applyBorder="false" applyAlignment="true" applyProtection="true">
      <alignment horizontal="center" vertical="center" textRotation="0" wrapText="true" indent="0" shrinkToFit="false"/>
      <protection locked="true" hidden="true"/>
    </xf>
    <xf numFmtId="164" fontId="6" fillId="5" borderId="3" xfId="20" applyFont="true" applyBorder="true" applyAlignment="true" applyProtection="false">
      <alignment horizontal="right" vertical="center" textRotation="0" wrapText="false" indent="0" shrinkToFit="false"/>
      <protection locked="true" hidden="false"/>
    </xf>
    <xf numFmtId="164" fontId="27" fillId="7" borderId="3" xfId="20" applyFont="true" applyBorder="true" applyAlignment="true" applyProtection="false">
      <alignment horizontal="general" vertical="center" textRotation="0" wrapText="false" indent="0" shrinkToFit="false"/>
      <protection locked="true" hidden="false"/>
    </xf>
    <xf numFmtId="164" fontId="25" fillId="5" borderId="14" xfId="20" applyFont="true" applyBorder="true" applyAlignment="true" applyProtection="false">
      <alignment horizontal="center" vertical="center" textRotation="0" wrapText="false" indent="0" shrinkToFit="false"/>
      <protection locked="true" hidden="false"/>
    </xf>
    <xf numFmtId="164" fontId="25" fillId="5" borderId="28" xfId="20" applyFont="true" applyBorder="true" applyAlignment="true" applyProtection="true">
      <alignment horizontal="general" vertical="center" textRotation="0" wrapText="false" indent="0" shrinkToFit="false"/>
      <protection locked="true" hidden="true"/>
    </xf>
    <xf numFmtId="172" fontId="25" fillId="5" borderId="14" xfId="20" applyFont="true" applyBorder="true" applyAlignment="true" applyProtection="false">
      <alignment horizontal="general" vertical="center" textRotation="0" wrapText="false" indent="0" shrinkToFit="false"/>
      <protection locked="true" hidden="false"/>
    </xf>
    <xf numFmtId="164" fontId="25" fillId="6" borderId="3" xfId="20" applyFont="true" applyBorder="true" applyAlignment="true" applyProtection="true">
      <alignment horizontal="general" vertical="center" textRotation="0" wrapText="false" indent="0" shrinkToFit="false"/>
      <protection locked="true" hidden="true"/>
    </xf>
    <xf numFmtId="164" fontId="25" fillId="5" borderId="15" xfId="20" applyFont="true" applyBorder="true" applyAlignment="true" applyProtection="true">
      <alignment horizontal="general" vertical="center" textRotation="0" wrapText="false" indent="0" shrinkToFit="false"/>
      <protection locked="true" hidden="true"/>
    </xf>
    <xf numFmtId="164" fontId="25" fillId="5" borderId="3" xfId="20" applyFont="true" applyBorder="true" applyAlignment="true" applyProtection="true">
      <alignment horizontal="general" vertical="center" textRotation="0" wrapText="false" indent="0" shrinkToFit="false"/>
      <protection locked="true" hidden="true"/>
    </xf>
    <xf numFmtId="164" fontId="25" fillId="8" borderId="3" xfId="20" applyFont="true" applyBorder="true" applyAlignment="true" applyProtection="true">
      <alignment horizontal="general" vertical="center" textRotation="0" wrapText="false" indent="0" shrinkToFit="false"/>
      <protection locked="true" hidden="true"/>
    </xf>
    <xf numFmtId="167" fontId="25" fillId="0" borderId="3" xfId="15" applyFont="true" applyBorder="true" applyAlignment="true" applyProtection="true">
      <alignment horizontal="general" vertical="center" textRotation="0" wrapText="false" indent="0" shrinkToFit="false"/>
      <protection locked="true" hidden="true"/>
    </xf>
    <xf numFmtId="164" fontId="25" fillId="5" borderId="0" xfId="20" applyFont="true" applyBorder="false" applyAlignment="true" applyProtection="true">
      <alignment horizontal="general" vertical="center" textRotation="0" wrapText="false" indent="0" shrinkToFit="false"/>
      <protection locked="true" hidden="true"/>
    </xf>
    <xf numFmtId="164" fontId="25" fillId="5" borderId="3" xfId="20" applyFont="true" applyBorder="true" applyAlignment="true" applyProtection="true">
      <alignment horizontal="center" vertical="center" textRotation="0" wrapText="false" indent="0" shrinkToFit="false"/>
      <protection locked="true" hidden="true"/>
    </xf>
    <xf numFmtId="164" fontId="25" fillId="0" borderId="0" xfId="20" applyFont="true" applyBorder="false" applyAlignment="true" applyProtection="true">
      <alignment horizontal="general" vertical="center" textRotation="0" wrapText="false" indent="0" shrinkToFit="false"/>
      <protection locked="true" hidden="true"/>
    </xf>
    <xf numFmtId="164" fontId="25" fillId="9" borderId="1" xfId="20" applyFont="true" applyBorder="true" applyAlignment="true" applyProtection="true">
      <alignment horizontal="center" vertical="center" textRotation="0" wrapText="false" indent="0" shrinkToFit="false"/>
      <protection locked="true" hidden="true"/>
    </xf>
    <xf numFmtId="164" fontId="25" fillId="9" borderId="1" xfId="20" applyFont="true" applyBorder="true" applyAlignment="true" applyProtection="true">
      <alignment horizontal="general" vertical="center" textRotation="0" wrapText="false" indent="0" shrinkToFit="false"/>
      <protection locked="true" hidden="true"/>
    </xf>
    <xf numFmtId="164" fontId="6" fillId="5" borderId="1" xfId="20" applyFont="true" applyBorder="true" applyAlignment="true" applyProtection="false">
      <alignment horizontal="right" vertical="center" textRotation="0" wrapText="false" indent="0" shrinkToFit="false"/>
      <protection locked="true" hidden="false"/>
    </xf>
    <xf numFmtId="164" fontId="25" fillId="5" borderId="1" xfId="20" applyFont="true" applyBorder="true" applyAlignment="true" applyProtection="false">
      <alignment horizontal="general" vertical="center" textRotation="0" wrapText="false" indent="0" shrinkToFit="false"/>
      <protection locked="true" hidden="false"/>
    </xf>
    <xf numFmtId="173" fontId="25" fillId="5" borderId="20" xfId="20" applyFont="true" applyBorder="true" applyAlignment="true" applyProtection="false">
      <alignment horizontal="center" vertical="center" textRotation="0" wrapText="false" indent="0" shrinkToFit="false"/>
      <protection locked="true" hidden="false"/>
    </xf>
    <xf numFmtId="172" fontId="25" fillId="5" borderId="29" xfId="20" applyFont="true" applyBorder="true" applyAlignment="true" applyProtection="true">
      <alignment horizontal="center" vertical="center" textRotation="0" wrapText="false" indent="0" shrinkToFit="false"/>
      <protection locked="true" hidden="true"/>
    </xf>
    <xf numFmtId="164" fontId="25" fillId="6" borderId="1" xfId="20" applyFont="true" applyBorder="true" applyAlignment="true" applyProtection="true">
      <alignment horizontal="center" vertical="center" textRotation="0" wrapText="false" indent="0" shrinkToFit="false"/>
      <protection locked="false" hidden="false"/>
    </xf>
    <xf numFmtId="169" fontId="25" fillId="5" borderId="21" xfId="20" applyFont="true" applyBorder="true" applyAlignment="true" applyProtection="true">
      <alignment horizontal="center" vertical="center" textRotation="0" wrapText="false" indent="0" shrinkToFit="false"/>
      <protection locked="true" hidden="true"/>
    </xf>
    <xf numFmtId="169" fontId="25" fillId="5" borderId="1" xfId="20" applyFont="true" applyBorder="true" applyAlignment="true" applyProtection="true">
      <alignment horizontal="center" vertical="center" textRotation="0" wrapText="false" indent="0" shrinkToFit="false"/>
      <protection locked="true" hidden="true"/>
    </xf>
    <xf numFmtId="169" fontId="25" fillId="8" borderId="1" xfId="20" applyFont="true" applyBorder="true" applyAlignment="true" applyProtection="true">
      <alignment horizontal="center" vertical="center" textRotation="0" wrapText="false" indent="0" shrinkToFit="false"/>
      <protection locked="true" hidden="true"/>
    </xf>
    <xf numFmtId="167" fontId="25" fillId="0" borderId="1" xfId="15" applyFont="true" applyBorder="true" applyAlignment="true" applyProtection="true">
      <alignment horizontal="center" vertical="center" textRotation="0" wrapText="false" indent="0" shrinkToFit="false"/>
      <protection locked="true" hidden="true"/>
    </xf>
    <xf numFmtId="172" fontId="25" fillId="5" borderId="1" xfId="20" applyFont="true" applyBorder="true" applyAlignment="true" applyProtection="true">
      <alignment horizontal="center" vertical="center" textRotation="0" wrapText="false" indent="0" shrinkToFit="false"/>
      <protection locked="true" hidden="true"/>
    </xf>
    <xf numFmtId="164" fontId="25" fillId="5" borderId="0" xfId="20" applyFont="true" applyBorder="false" applyAlignment="true" applyProtection="true">
      <alignment horizontal="center" vertical="center" textRotation="0" wrapText="false" indent="0" shrinkToFit="false"/>
      <protection locked="true" hidden="true"/>
    </xf>
    <xf numFmtId="167" fontId="25" fillId="5" borderId="1" xfId="15" applyFont="true" applyBorder="true" applyAlignment="true" applyProtection="true">
      <alignment horizontal="center" vertical="center" textRotation="0" wrapText="false" indent="0" shrinkToFit="false"/>
      <protection locked="true" hidden="true"/>
    </xf>
    <xf numFmtId="164" fontId="25" fillId="0" borderId="0" xfId="20" applyFont="true" applyBorder="false" applyAlignment="true" applyProtection="true">
      <alignment horizontal="center" vertical="center" textRotation="0" wrapText="false" indent="0" shrinkToFit="false"/>
      <protection locked="true" hidden="true"/>
    </xf>
    <xf numFmtId="164" fontId="30" fillId="0" borderId="0" xfId="0" applyFont="true" applyBorder="false" applyAlignment="true" applyProtection="false">
      <alignment horizontal="center" vertical="center" textRotation="0" wrapText="false" indent="0" shrinkToFit="false"/>
      <protection locked="true" hidden="false"/>
    </xf>
    <xf numFmtId="164" fontId="30" fillId="0" borderId="0" xfId="0" applyFont="true" applyBorder="false" applyAlignment="false" applyProtection="false">
      <alignment horizontal="general" vertical="bottom" textRotation="0" wrapText="false" indent="0" shrinkToFit="false"/>
      <protection locked="true" hidden="false"/>
    </xf>
    <xf numFmtId="164" fontId="27" fillId="7" borderId="1" xfId="20" applyFont="true" applyBorder="true" applyAlignment="true" applyProtection="false">
      <alignment horizontal="general" vertical="center" textRotation="0" wrapText="false" indent="0" shrinkToFit="false"/>
      <protection locked="true" hidden="false"/>
    </xf>
    <xf numFmtId="164" fontId="25" fillId="5" borderId="1" xfId="0" applyFont="true" applyBorder="true" applyAlignment="true" applyProtection="false">
      <alignment horizontal="center" vertical="bottom" textRotation="0" wrapText="false" indent="0" shrinkToFit="false"/>
      <protection locked="true" hidden="false"/>
    </xf>
    <xf numFmtId="164" fontId="25" fillId="0" borderId="0" xfId="0" applyFont="true" applyBorder="false" applyAlignment="true" applyProtection="false">
      <alignment horizontal="center" vertical="center" textRotation="0" wrapText="false" indent="0" shrinkToFit="false"/>
      <protection locked="true" hidden="false"/>
    </xf>
    <xf numFmtId="164" fontId="25" fillId="0" borderId="0" xfId="0" applyFont="true" applyBorder="false" applyAlignment="false" applyProtection="false">
      <alignment horizontal="general" vertical="bottom" textRotation="0" wrapText="false" indent="0" shrinkToFit="false"/>
      <protection locked="true" hidden="false"/>
    </xf>
    <xf numFmtId="164" fontId="25" fillId="5" borderId="20" xfId="20" applyFont="true" applyBorder="true" applyAlignment="true" applyProtection="false">
      <alignment horizontal="center" vertical="center" textRotation="0" wrapText="false" indent="0" shrinkToFit="false"/>
      <protection locked="true" hidden="false"/>
    </xf>
    <xf numFmtId="164" fontId="25" fillId="9" borderId="0" xfId="20" applyFont="true" applyBorder="false" applyAlignment="true" applyProtection="true">
      <alignment horizontal="center" vertical="center" textRotation="0" wrapText="false" indent="0" shrinkToFit="false"/>
      <protection locked="true" hidden="true"/>
    </xf>
    <xf numFmtId="164" fontId="25" fillId="9" borderId="0" xfId="0" applyFont="true" applyBorder="false" applyAlignment="true" applyProtection="false">
      <alignment horizontal="center" vertical="center" textRotation="0" wrapText="false" indent="0" shrinkToFit="false"/>
      <protection locked="true" hidden="false"/>
    </xf>
    <xf numFmtId="164" fontId="25" fillId="9" borderId="0" xfId="0" applyFont="true" applyBorder="false" applyAlignment="false" applyProtection="false">
      <alignment horizontal="general" vertical="bottom" textRotation="0" wrapText="false" indent="0" shrinkToFit="false"/>
      <protection locked="true" hidden="false"/>
    </xf>
    <xf numFmtId="173" fontId="25" fillId="5" borderId="20" xfId="20" applyFont="true" applyBorder="true" applyAlignment="true" applyProtection="false">
      <alignment horizontal="general" vertical="center" textRotation="0" wrapText="false" indent="0" shrinkToFit="false"/>
      <protection locked="true" hidden="false"/>
    </xf>
    <xf numFmtId="164" fontId="25" fillId="5" borderId="0" xfId="0" applyFont="true" applyBorder="false" applyAlignment="true" applyProtection="false">
      <alignment horizontal="center" vertical="center" textRotation="0" wrapText="false" indent="0" shrinkToFit="false"/>
      <protection locked="true" hidden="false"/>
    </xf>
    <xf numFmtId="164" fontId="25" fillId="5" borderId="0" xfId="0" applyFont="true" applyBorder="false" applyAlignment="false" applyProtection="false">
      <alignment horizontal="general" vertical="bottom" textRotation="0" wrapText="false" indent="0" shrinkToFit="false"/>
      <protection locked="true" hidden="false"/>
    </xf>
    <xf numFmtId="164" fontId="25" fillId="9" borderId="0" xfId="20" applyFont="true" applyBorder="false" applyAlignment="true" applyProtection="true">
      <alignment horizontal="general" vertical="center" textRotation="0" wrapText="false" indent="0" shrinkToFit="false"/>
      <protection locked="true" hidden="true"/>
    </xf>
    <xf numFmtId="166" fontId="25" fillId="0" borderId="0" xfId="20" applyFont="true" applyBorder="false" applyAlignment="true" applyProtection="true">
      <alignment horizontal="general" vertical="center" textRotation="0" wrapText="false" indent="0" shrinkToFit="false"/>
      <protection locked="true" hidden="true"/>
    </xf>
    <xf numFmtId="164" fontId="25" fillId="0" borderId="0" xfId="20" applyFont="true" applyBorder="false" applyAlignment="true" applyProtection="true">
      <alignment horizontal="left" vertical="center" textRotation="0" wrapText="false" indent="0" shrinkToFit="false"/>
      <protection locked="true" hidden="true"/>
    </xf>
    <xf numFmtId="166" fontId="6" fillId="5" borderId="1" xfId="20" applyFont="true" applyBorder="true" applyAlignment="true" applyProtection="false">
      <alignment horizontal="right" vertical="center" textRotation="0" wrapText="false" indent="0" shrinkToFit="false"/>
      <protection locked="true" hidden="false"/>
    </xf>
    <xf numFmtId="166" fontId="27" fillId="7" borderId="1" xfId="20" applyFont="true" applyBorder="true" applyAlignment="true" applyProtection="false">
      <alignment horizontal="general" vertical="center" textRotation="0" wrapText="false" indent="0" shrinkToFit="false"/>
      <protection locked="true" hidden="false"/>
    </xf>
    <xf numFmtId="166" fontId="25" fillId="5" borderId="20" xfId="20" applyFont="true" applyBorder="true" applyAlignment="true" applyProtection="false">
      <alignment horizontal="center" vertical="center" textRotation="0" wrapText="false" indent="0" shrinkToFit="false"/>
      <protection locked="true" hidden="false"/>
    </xf>
    <xf numFmtId="164" fontId="27" fillId="10" borderId="1" xfId="20" applyFont="true" applyBorder="true" applyAlignment="true" applyProtection="false">
      <alignment horizontal="left" vertical="center" textRotation="0" wrapText="false" indent="0" shrinkToFit="false"/>
      <protection locked="true" hidden="false"/>
    </xf>
    <xf numFmtId="173" fontId="25" fillId="5" borderId="20" xfId="20" applyFont="true" applyBorder="true" applyAlignment="true" applyProtection="false">
      <alignment horizontal="left" vertical="center" textRotation="0" wrapText="false" indent="0" shrinkToFit="false"/>
      <protection locked="true" hidden="false"/>
    </xf>
    <xf numFmtId="164" fontId="25" fillId="5" borderId="1" xfId="20" applyFont="true" applyBorder="true" applyAlignment="true" applyProtection="false">
      <alignment horizontal="left" vertical="center" textRotation="0" wrapText="false" indent="0" shrinkToFit="false"/>
      <protection locked="true" hidden="false"/>
    </xf>
    <xf numFmtId="164" fontId="25" fillId="9" borderId="0" xfId="20" applyFont="true" applyBorder="false" applyAlignment="true" applyProtection="true">
      <alignment horizontal="left" vertical="center" textRotation="0" wrapText="false" indent="0" shrinkToFit="false"/>
      <protection locked="true" hidden="true"/>
    </xf>
    <xf numFmtId="164" fontId="6" fillId="5" borderId="1" xfId="0" applyFont="true" applyBorder="true" applyAlignment="true" applyProtection="false">
      <alignment horizontal="right" vertical="bottom" textRotation="0" wrapText="false" indent="0" shrinkToFit="false"/>
      <protection locked="true" hidden="false"/>
    </xf>
    <xf numFmtId="166" fontId="25" fillId="5" borderId="1" xfId="20" applyFont="true" applyBorder="true" applyAlignment="true" applyProtection="false">
      <alignment horizontal="general" vertical="center" textRotation="0" wrapText="false" indent="0" shrinkToFit="false"/>
      <protection locked="true" hidden="false"/>
    </xf>
    <xf numFmtId="164" fontId="27" fillId="10" borderId="1" xfId="20" applyFont="true" applyBorder="true" applyAlignment="true" applyProtection="false">
      <alignment horizontal="general" vertical="center" textRotation="0" wrapText="false" indent="0" shrinkToFit="false"/>
      <protection locked="true" hidden="false"/>
    </xf>
    <xf numFmtId="164" fontId="27" fillId="11" borderId="1" xfId="20" applyFont="true" applyBorder="true" applyAlignment="true" applyProtection="false">
      <alignment horizontal="general" vertical="center" textRotation="0" wrapText="false" indent="0" shrinkToFit="false"/>
      <protection locked="true" hidden="false"/>
    </xf>
    <xf numFmtId="164" fontId="25" fillId="10" borderId="0" xfId="20" applyFont="true" applyBorder="false" applyAlignment="true" applyProtection="true">
      <alignment horizontal="center" vertical="center" textRotation="0" wrapText="false" indent="0" shrinkToFit="false"/>
      <protection locked="true" hidden="true"/>
    </xf>
    <xf numFmtId="164" fontId="25" fillId="10" borderId="0" xfId="0" applyFont="true" applyBorder="false" applyAlignment="true" applyProtection="false">
      <alignment horizontal="center" vertical="center" textRotation="0" wrapText="false" indent="0" shrinkToFit="false"/>
      <protection locked="true" hidden="false"/>
    </xf>
    <xf numFmtId="164" fontId="25" fillId="10" borderId="0" xfId="0" applyFont="true" applyBorder="false" applyAlignment="false" applyProtection="false">
      <alignment horizontal="general" vertical="bottom" textRotation="0" wrapText="false" indent="0" shrinkToFit="false"/>
      <protection locked="true" hidden="false"/>
    </xf>
    <xf numFmtId="164" fontId="25" fillId="0" borderId="1" xfId="0" applyFont="true" applyBorder="true" applyAlignment="true" applyProtection="false">
      <alignment horizontal="general" vertical="bottom" textRotation="0" wrapText="true" indent="0" shrinkToFit="false"/>
      <protection locked="true" hidden="false"/>
    </xf>
    <xf numFmtId="164" fontId="25" fillId="5" borderId="1" xfId="0" applyFont="true" applyBorder="true" applyAlignment="false" applyProtection="false">
      <alignment horizontal="general" vertical="bottom" textRotation="0" wrapText="false" indent="0" shrinkToFit="false"/>
      <protection locked="true" hidden="false"/>
    </xf>
    <xf numFmtId="164" fontId="25" fillId="3" borderId="0" xfId="20" applyFont="true" applyBorder="false" applyAlignment="true" applyProtection="true">
      <alignment horizontal="left" vertical="center" textRotation="0" wrapText="false" indent="0" shrinkToFit="false"/>
      <protection locked="true" hidden="true"/>
    </xf>
    <xf numFmtId="164" fontId="25" fillId="3" borderId="0" xfId="0" applyFont="true" applyBorder="false" applyAlignment="true" applyProtection="false">
      <alignment horizontal="center" vertical="center" textRotation="0" wrapText="false" indent="0" shrinkToFit="false"/>
      <protection locked="true" hidden="false"/>
    </xf>
    <xf numFmtId="164" fontId="25" fillId="3" borderId="0" xfId="0" applyFont="true" applyBorder="false" applyAlignment="false" applyProtection="false">
      <alignment horizontal="general" vertical="bottom" textRotation="0" wrapText="false" indent="0" shrinkToFit="false"/>
      <protection locked="true" hidden="false"/>
    </xf>
    <xf numFmtId="164" fontId="27" fillId="12" borderId="1" xfId="20" applyFont="true" applyBorder="true" applyAlignment="true" applyProtection="false">
      <alignment horizontal="general" vertical="center" textRotation="0" wrapText="false" indent="0" shrinkToFit="false"/>
      <protection locked="true" hidden="false"/>
    </xf>
    <xf numFmtId="164" fontId="25" fillId="5" borderId="0" xfId="20" applyFont="true" applyBorder="false" applyAlignment="true" applyProtection="false">
      <alignment horizontal="general" vertical="center" textRotation="0" wrapText="false" indent="0" shrinkToFit="false"/>
      <protection locked="true" hidden="false"/>
    </xf>
    <xf numFmtId="164" fontId="27" fillId="13" borderId="1" xfId="20" applyFont="true" applyBorder="true" applyAlignment="true" applyProtection="false">
      <alignment horizontal="general" vertical="center" textRotation="0" wrapText="false" indent="0" shrinkToFit="false"/>
      <protection locked="true" hidden="false"/>
    </xf>
    <xf numFmtId="164" fontId="6" fillId="5" borderId="1" xfId="20" applyFont="true" applyBorder="true" applyAlignment="true" applyProtection="false">
      <alignment horizontal="general" vertical="center" textRotation="0" wrapText="false" indent="0" shrinkToFit="false"/>
      <protection locked="true" hidden="false"/>
    </xf>
    <xf numFmtId="164" fontId="27" fillId="13" borderId="1" xfId="20" applyFont="true" applyBorder="true" applyAlignment="true" applyProtection="false">
      <alignment horizontal="left" vertical="center" textRotation="0" wrapText="false" indent="0" shrinkToFit="false"/>
      <protection locked="true" hidden="false"/>
    </xf>
    <xf numFmtId="164" fontId="25" fillId="14" borderId="0" xfId="20" applyFont="true" applyBorder="false" applyAlignment="true" applyProtection="true">
      <alignment horizontal="center" vertical="center" textRotation="0" wrapText="false" indent="0" shrinkToFit="false"/>
      <protection locked="true" hidden="true"/>
    </xf>
    <xf numFmtId="164" fontId="25" fillId="14" borderId="0" xfId="0" applyFont="true" applyBorder="false" applyAlignment="true" applyProtection="false">
      <alignment horizontal="center" vertical="center" textRotation="0" wrapText="false" indent="0" shrinkToFit="false"/>
      <protection locked="true" hidden="false"/>
    </xf>
    <xf numFmtId="164" fontId="25" fillId="14" borderId="0" xfId="0" applyFont="true" applyBorder="false" applyAlignment="false" applyProtection="false">
      <alignment horizontal="general" vertical="bottom" textRotation="0" wrapText="false" indent="0" shrinkToFit="false"/>
      <protection locked="true" hidden="false"/>
    </xf>
    <xf numFmtId="164" fontId="27" fillId="14" borderId="1" xfId="20" applyFont="true" applyBorder="true" applyAlignment="true" applyProtection="false">
      <alignment horizontal="left" vertical="center" textRotation="0" wrapText="false" indent="0" shrinkToFit="false"/>
      <protection locked="true" hidden="false"/>
    </xf>
    <xf numFmtId="164" fontId="27" fillId="15" borderId="1" xfId="20" applyFont="true" applyBorder="true" applyAlignment="true" applyProtection="false">
      <alignment horizontal="left" vertical="center" textRotation="0" wrapText="false" indent="0" shrinkToFit="false"/>
      <protection locked="true" hidden="false"/>
    </xf>
    <xf numFmtId="164" fontId="25" fillId="5" borderId="20" xfId="20" applyFont="true" applyBorder="true" applyAlignment="true" applyProtection="false">
      <alignment horizontal="left" vertical="center" textRotation="0" wrapText="false" indent="0" shrinkToFit="false"/>
      <protection locked="true" hidden="false"/>
    </xf>
    <xf numFmtId="164" fontId="25" fillId="16" borderId="0" xfId="20" applyFont="true" applyBorder="false" applyAlignment="true" applyProtection="true">
      <alignment horizontal="center" vertical="center" textRotation="0" wrapText="false" indent="0" shrinkToFit="false"/>
      <protection locked="true" hidden="true"/>
    </xf>
    <xf numFmtId="164" fontId="6" fillId="5" borderId="20" xfId="20" applyFont="true" applyBorder="true" applyAlignment="true" applyProtection="false">
      <alignment horizontal="right" vertical="center" textRotation="0" wrapText="false" indent="0" shrinkToFit="false"/>
      <protection locked="true" hidden="false"/>
    </xf>
    <xf numFmtId="164" fontId="25" fillId="5" borderId="20" xfId="20" applyFont="true" applyBorder="true" applyAlignment="true" applyProtection="false">
      <alignment horizontal="general" vertical="center" textRotation="0" wrapText="false" indent="0" shrinkToFit="false"/>
      <protection locked="true" hidden="false"/>
    </xf>
    <xf numFmtId="164" fontId="31" fillId="5" borderId="1" xfId="0" applyFont="true" applyBorder="true" applyAlignment="false" applyProtection="false">
      <alignment horizontal="general" vertical="bottom" textRotation="0" wrapText="false" indent="0" shrinkToFit="false"/>
      <protection locked="true" hidden="false"/>
    </xf>
    <xf numFmtId="164" fontId="32" fillId="12" borderId="1" xfId="0" applyFont="true" applyBorder="true" applyAlignment="false" applyProtection="true">
      <alignment horizontal="general" vertical="bottom" textRotation="0" wrapText="false" indent="0" shrinkToFit="false"/>
      <protection locked="true" hidden="true"/>
    </xf>
    <xf numFmtId="173" fontId="25" fillId="5" borderId="30" xfId="20" applyFont="true" applyBorder="true" applyAlignment="true" applyProtection="false">
      <alignment horizontal="center" vertical="center" textRotation="0" wrapText="false" indent="0" shrinkToFit="false"/>
      <protection locked="true" hidden="false"/>
    </xf>
    <xf numFmtId="164" fontId="22" fillId="0" borderId="21" xfId="0" applyFont="true" applyBorder="true" applyAlignment="false" applyProtection="true">
      <alignment horizontal="general" vertical="bottom" textRotation="0" wrapText="false" indent="0" shrinkToFit="false"/>
      <protection locked="true" hidden="true"/>
    </xf>
    <xf numFmtId="164" fontId="6" fillId="5" borderId="1" xfId="0" applyFont="true" applyBorder="true" applyAlignment="false" applyProtection="false">
      <alignment horizontal="general" vertical="bottom" textRotation="0" wrapText="false" indent="0" shrinkToFit="false"/>
      <protection locked="true" hidden="false"/>
    </xf>
    <xf numFmtId="164" fontId="22" fillId="0" borderId="1" xfId="0" applyFont="true" applyBorder="true" applyAlignment="false" applyProtection="true">
      <alignment horizontal="general" vertical="bottom" textRotation="0" wrapText="false" indent="0" shrinkToFit="false"/>
      <protection locked="true" hidden="true"/>
    </xf>
    <xf numFmtId="164" fontId="22" fillId="0" borderId="21" xfId="0" applyFont="true" applyBorder="true" applyAlignment="true" applyProtection="true">
      <alignment horizontal="center" vertical="bottom" textRotation="0" wrapText="false" indent="0" shrinkToFit="false"/>
      <protection locked="true" hidden="true"/>
    </xf>
    <xf numFmtId="164" fontId="23" fillId="0" borderId="1" xfId="0" applyFont="true" applyBorder="true" applyAlignment="true" applyProtection="true">
      <alignment horizontal="right" vertical="bottom" textRotation="0" wrapText="false" indent="0" shrinkToFit="false"/>
      <protection locked="true" hidden="true"/>
    </xf>
    <xf numFmtId="164" fontId="27" fillId="15" borderId="1" xfId="20" applyFont="true" applyBorder="true" applyAlignment="true" applyProtection="false">
      <alignment horizontal="general" vertical="center" textRotation="0" wrapText="false" indent="0" shrinkToFit="false"/>
      <protection locked="true" hidden="false"/>
    </xf>
    <xf numFmtId="164" fontId="6" fillId="5" borderId="1" xfId="20" applyFont="true" applyBorder="true" applyAlignment="true" applyProtection="false">
      <alignment horizontal="right" vertical="center" textRotation="0" wrapText="true" indent="0" shrinkToFit="false"/>
      <protection locked="true" hidden="false"/>
    </xf>
    <xf numFmtId="164" fontId="25" fillId="5" borderId="1" xfId="20" applyFont="true" applyBorder="true" applyAlignment="true" applyProtection="false">
      <alignment horizontal="general" vertical="center" textRotation="0" wrapText="true" indent="0" shrinkToFit="false"/>
      <protection locked="true" hidden="false"/>
    </xf>
    <xf numFmtId="164" fontId="25" fillId="5" borderId="20" xfId="20" applyFont="true" applyBorder="true" applyAlignment="true" applyProtection="false">
      <alignment horizontal="center" vertical="center" textRotation="0" wrapText="true" indent="0" shrinkToFit="false"/>
      <protection locked="true" hidden="false"/>
    </xf>
    <xf numFmtId="164" fontId="0" fillId="5" borderId="0" xfId="0" applyFont="true" applyBorder="false" applyAlignment="false" applyProtection="false">
      <alignment horizontal="general" vertical="bottom" textRotation="0" wrapText="false" indent="0" shrinkToFit="false"/>
      <protection locked="true" hidden="false"/>
    </xf>
    <xf numFmtId="170" fontId="0" fillId="5" borderId="0" xfId="0" applyFont="true" applyBorder="false" applyAlignment="false" applyProtection="false">
      <alignment horizontal="general" vertical="bottom" textRotation="0" wrapText="false" indent="0" shrinkToFit="false"/>
      <protection locked="true" hidden="false"/>
    </xf>
    <xf numFmtId="164" fontId="16" fillId="5" borderId="1" xfId="20" applyFont="true" applyBorder="true" applyAlignment="true" applyProtection="false">
      <alignment horizontal="center" vertical="center" textRotation="0" wrapText="true" indent="0" shrinkToFit="false"/>
      <protection locked="true" hidden="false"/>
    </xf>
    <xf numFmtId="164" fontId="16" fillId="5" borderId="20" xfId="20" applyFont="true" applyBorder="true" applyAlignment="true" applyProtection="false">
      <alignment horizontal="center" vertical="center" textRotation="0" wrapText="true" indent="0" shrinkToFit="false"/>
      <protection locked="true" hidden="false"/>
    </xf>
    <xf numFmtId="164" fontId="16" fillId="5" borderId="31" xfId="20" applyFont="true" applyBorder="true" applyAlignment="true" applyProtection="false">
      <alignment horizontal="center" vertical="center" textRotation="0" wrapText="true" indent="0" shrinkToFit="false"/>
      <protection locked="true" hidden="false"/>
    </xf>
    <xf numFmtId="164" fontId="16" fillId="5" borderId="21" xfId="20" applyFont="true" applyBorder="true" applyAlignment="true" applyProtection="false">
      <alignment horizontal="center" vertical="center" textRotation="0" wrapText="true" indent="0" shrinkToFit="false"/>
      <protection locked="true" hidden="false"/>
    </xf>
    <xf numFmtId="164" fontId="33" fillId="5" borderId="1" xfId="0" applyFont="true" applyBorder="true" applyAlignment="false" applyProtection="false">
      <alignment horizontal="general" vertical="bottom" textRotation="0" wrapText="false" indent="0" shrinkToFit="false"/>
      <protection locked="true" hidden="false"/>
    </xf>
    <xf numFmtId="174" fontId="33" fillId="5" borderId="1" xfId="17" applyFont="true" applyBorder="true" applyAlignment="true" applyProtection="true">
      <alignment horizontal="general" vertical="bottom" textRotation="0" wrapText="false" indent="0" shrinkToFit="false"/>
      <protection locked="true" hidden="false"/>
    </xf>
    <xf numFmtId="174" fontId="33" fillId="5" borderId="1" xfId="17" applyFont="true" applyBorder="true" applyAlignment="true" applyProtection="true">
      <alignment horizontal="center" vertical="bottom" textRotation="0" wrapText="false" indent="0" shrinkToFit="false"/>
      <protection locked="true" hidden="false"/>
    </xf>
    <xf numFmtId="164" fontId="33" fillId="5" borderId="1" xfId="0" applyFont="true" applyBorder="true" applyAlignment="true" applyProtection="false">
      <alignment horizontal="center" vertical="bottom" textRotation="0" wrapText="false" indent="0" shrinkToFit="false"/>
      <protection locked="true" hidden="false"/>
    </xf>
    <xf numFmtId="164" fontId="33" fillId="5" borderId="1" xfId="20" applyFont="true" applyBorder="true" applyAlignment="true" applyProtection="false">
      <alignment horizontal="general" vertical="center" textRotation="0" wrapText="false" indent="0" shrinkToFit="false"/>
      <protection locked="true" hidden="false"/>
    </xf>
    <xf numFmtId="174" fontId="33" fillId="0" borderId="1" xfId="17" applyFont="true" applyBorder="true" applyAlignment="true" applyProtection="true">
      <alignment horizontal="general" vertical="bottom" textRotation="0" wrapText="false" indent="0" shrinkToFit="false"/>
      <protection locked="true" hidden="false"/>
    </xf>
    <xf numFmtId="174" fontId="33" fillId="0" borderId="1" xfId="17" applyFont="true" applyBorder="true" applyAlignment="true" applyProtection="true">
      <alignment horizontal="center" vertical="bottom" textRotation="0" wrapText="false" indent="0" shrinkToFit="false"/>
      <protection locked="true" hidden="false"/>
    </xf>
    <xf numFmtId="164" fontId="33" fillId="0" borderId="1" xfId="0" applyFont="true" applyBorder="true" applyAlignment="true" applyProtection="false">
      <alignment horizontal="center" vertical="bottom" textRotation="0" wrapText="false" indent="0" shrinkToFit="false"/>
      <protection locked="true" hidden="false"/>
    </xf>
    <xf numFmtId="164" fontId="34" fillId="5" borderId="1" xfId="20" applyFont="true" applyBorder="true" applyAlignment="true" applyProtection="false">
      <alignment horizontal="general" vertical="center" textRotation="0" wrapText="false" indent="0" shrinkToFit="false"/>
      <protection locked="true" hidden="false"/>
    </xf>
    <xf numFmtId="173" fontId="33" fillId="5" borderId="1" xfId="0" applyFont="true" applyBorder="true" applyAlignment="true" applyProtection="false">
      <alignment horizontal="center" vertical="bottom" textRotation="0" wrapText="false" indent="0" shrinkToFit="false"/>
      <protection locked="true" hidden="false"/>
    </xf>
    <xf numFmtId="164" fontId="35" fillId="5" borderId="0" xfId="0" applyFont="true" applyBorder="false" applyAlignment="false" applyProtection="false">
      <alignment horizontal="general" vertical="bottom" textRotation="0" wrapText="false" indent="0" shrinkToFit="false"/>
      <protection locked="true" hidden="false"/>
    </xf>
    <xf numFmtId="172" fontId="35" fillId="5" borderId="1" xfId="0" applyFont="true" applyBorder="true" applyAlignment="false" applyProtection="false">
      <alignment horizontal="general" vertical="bottom" textRotation="0" wrapText="false" indent="0" shrinkToFit="false"/>
      <protection locked="true" hidden="false"/>
    </xf>
    <xf numFmtId="174" fontId="34" fillId="5" borderId="1" xfId="17" applyFont="true" applyBorder="true" applyAlignment="true" applyProtection="true">
      <alignment horizontal="general" vertical="bottom" textRotation="0" wrapText="false" indent="0" shrinkToFit="false"/>
      <protection locked="true" hidden="false"/>
    </xf>
    <xf numFmtId="174" fontId="34" fillId="5" borderId="1" xfId="17" applyFont="true" applyBorder="true" applyAlignment="true" applyProtection="true">
      <alignment horizontal="center" vertical="bottom" textRotation="0" wrapText="false" indent="0" shrinkToFit="false"/>
      <protection locked="true" hidden="false"/>
    </xf>
    <xf numFmtId="164" fontId="36" fillId="5" borderId="1" xfId="0" applyFont="true" applyBorder="true" applyAlignment="false" applyProtection="false">
      <alignment horizontal="general" vertical="bottom" textRotation="0" wrapText="false" indent="0" shrinkToFit="false"/>
      <protection locked="true" hidden="false"/>
    </xf>
    <xf numFmtId="164" fontId="36" fillId="5" borderId="1" xfId="20" applyFont="true" applyBorder="true" applyAlignment="true" applyProtection="false">
      <alignment horizontal="general" vertical="center" textRotation="0" wrapText="false" indent="0" shrinkToFit="false"/>
      <protection locked="true" hidden="false"/>
    </xf>
    <xf numFmtId="164" fontId="35" fillId="5" borderId="1" xfId="0" applyFont="true" applyBorder="true" applyAlignment="false" applyProtection="false">
      <alignment horizontal="general" vertical="bottom" textRotation="0" wrapText="false" indent="0" shrinkToFit="false"/>
      <protection locked="true" hidden="false"/>
    </xf>
    <xf numFmtId="174" fontId="35" fillId="5" borderId="1" xfId="17" applyFont="true" applyBorder="true" applyAlignment="true" applyProtection="true">
      <alignment horizontal="general" vertical="bottom"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Excel Built-in Normal"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EBF1DE"/>
      <rgbColor rgb="FFDBEEF4"/>
      <rgbColor rgb="FF660066"/>
      <rgbColor rgb="FFD99694"/>
      <rgbColor rgb="FF0066CC"/>
      <rgbColor rgb="FFCCC1DA"/>
      <rgbColor rgb="FF000080"/>
      <rgbColor rgb="FFFF00FF"/>
      <rgbColor rgb="FFFFFF00"/>
      <rgbColor rgb="FF00FFFF"/>
      <rgbColor rgb="FF800080"/>
      <rgbColor rgb="FF800000"/>
      <rgbColor rgb="FF008080"/>
      <rgbColor rgb="FF0000FF"/>
      <rgbColor rgb="FF00CCFF"/>
      <rgbColor rgb="FFDCE6F2"/>
      <rgbColor rgb="FFB7DEE8"/>
      <rgbColor rgb="FFFDEADA"/>
      <rgbColor rgb="FF93CDDD"/>
      <rgbColor rgb="FFDDD9C3"/>
      <rgbColor rgb="FFD9D9D9"/>
      <rgbColor rgb="FFFCD5B5"/>
      <rgbColor rgb="FF3366FF"/>
      <rgbColor rgb="FF33CCCC"/>
      <rgbColor rgb="FF92D050"/>
      <rgbColor rgb="FFFFCC00"/>
      <rgbColor rgb="FFFF9900"/>
      <rgbColor rgb="FFFF6600"/>
      <rgbColor rgb="FF666699"/>
      <rgbColor rgb="FFC3D69B"/>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3.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2:P27"/>
  <sheetViews>
    <sheetView showFormulas="false" showGridLines="true" showRowColHeaders="true" showZeros="true" rightToLeft="false" tabSelected="false" showOutlineSymbols="true" defaultGridColor="true" view="normal" topLeftCell="A7" colorId="64" zoomScale="100" zoomScaleNormal="100" zoomScalePageLayoutView="100" workbookViewId="0">
      <selection pane="topLeft" activeCell="B15" activeCellId="0" sqref="B15"/>
    </sheetView>
  </sheetViews>
  <sheetFormatPr defaultColWidth="8.578125" defaultRowHeight="15" zeroHeight="false" outlineLevelRow="0" outlineLevelCol="0"/>
  <cols>
    <col collapsed="false" customWidth="true" hidden="false" outlineLevel="0" max="2" min="2" style="1" width="167.88"/>
  </cols>
  <sheetData>
    <row r="2" customFormat="false" ht="27.75" hidden="false" customHeight="false" outlineLevel="0" collapsed="false">
      <c r="B2" s="2" t="s">
        <v>0</v>
      </c>
      <c r="C2" s="3"/>
      <c r="D2" s="3"/>
      <c r="E2" s="3"/>
      <c r="F2" s="3"/>
      <c r="G2" s="3"/>
      <c r="H2" s="3"/>
      <c r="I2" s="3"/>
      <c r="J2" s="3"/>
      <c r="K2" s="3"/>
      <c r="L2" s="3"/>
      <c r="M2" s="3"/>
      <c r="N2" s="3"/>
      <c r="O2" s="3"/>
      <c r="P2" s="3"/>
    </row>
    <row r="3" customFormat="false" ht="45.75" hidden="false" customHeight="true" outlineLevel="0" collapsed="false">
      <c r="B3" s="4" t="s">
        <v>1</v>
      </c>
    </row>
    <row r="4" customFormat="false" ht="9.75" hidden="false" customHeight="true" outlineLevel="0" collapsed="false">
      <c r="B4" s="4"/>
    </row>
    <row r="5" customFormat="false" ht="17.25" hidden="false" customHeight="true" outlineLevel="0" collapsed="false">
      <c r="B5" s="5" t="s">
        <v>2</v>
      </c>
    </row>
    <row r="6" customFormat="false" ht="17.25" hidden="false" customHeight="true" outlineLevel="0" collapsed="false">
      <c r="B6" s="4" t="s">
        <v>3</v>
      </c>
    </row>
    <row r="7" customFormat="false" ht="17.25" hidden="false" customHeight="true" outlineLevel="0" collapsed="false">
      <c r="B7" s="4"/>
    </row>
    <row r="8" customFormat="false" ht="15" hidden="false" customHeight="false" outlineLevel="0" collapsed="false">
      <c r="B8" s="6" t="s">
        <v>4</v>
      </c>
    </row>
    <row r="9" customFormat="false" ht="29.25" hidden="false" customHeight="false" outlineLevel="0" collapsed="false">
      <c r="B9" s="7" t="s">
        <v>5</v>
      </c>
    </row>
    <row r="10" customFormat="false" ht="15" hidden="false" customHeight="false" outlineLevel="0" collapsed="false">
      <c r="B10" s="7"/>
    </row>
    <row r="11" customFormat="false" ht="15" hidden="false" customHeight="false" outlineLevel="0" collapsed="false">
      <c r="B11" s="6" t="s">
        <v>6</v>
      </c>
    </row>
    <row r="12" customFormat="false" ht="43.5" hidden="false" customHeight="false" outlineLevel="0" collapsed="false">
      <c r="B12" s="7" t="s">
        <v>7</v>
      </c>
    </row>
    <row r="13" customFormat="false" ht="15" hidden="false" customHeight="false" outlineLevel="0" collapsed="false">
      <c r="B13" s="7"/>
    </row>
    <row r="14" customFormat="false" ht="15" hidden="false" customHeight="false" outlineLevel="0" collapsed="false">
      <c r="B14" s="6" t="s">
        <v>8</v>
      </c>
    </row>
    <row r="15" customFormat="false" ht="57.75" hidden="false" customHeight="false" outlineLevel="0" collapsed="false">
      <c r="B15" s="7" t="s">
        <v>9</v>
      </c>
    </row>
    <row r="16" customFormat="false" ht="15" hidden="false" customHeight="false" outlineLevel="0" collapsed="false">
      <c r="B16" s="7"/>
    </row>
    <row r="17" customFormat="false" ht="15" hidden="false" customHeight="false" outlineLevel="0" collapsed="false">
      <c r="B17" s="6" t="s">
        <v>10</v>
      </c>
    </row>
    <row r="18" customFormat="false" ht="57.75" hidden="false" customHeight="false" outlineLevel="0" collapsed="false">
      <c r="B18" s="7" t="s">
        <v>11</v>
      </c>
    </row>
    <row r="19" customFormat="false" ht="15" hidden="false" customHeight="false" outlineLevel="0" collapsed="false">
      <c r="B19" s="7"/>
    </row>
    <row r="20" customFormat="false" ht="15" hidden="false" customHeight="false" outlineLevel="0" collapsed="false">
      <c r="B20" s="6" t="s">
        <v>12</v>
      </c>
    </row>
    <row r="21" customFormat="false" ht="29.25" hidden="false" customHeight="false" outlineLevel="0" collapsed="false">
      <c r="B21" s="7" t="s">
        <v>13</v>
      </c>
    </row>
    <row r="22" customFormat="false" ht="15" hidden="false" customHeight="false" outlineLevel="0" collapsed="false">
      <c r="B22" s="7"/>
    </row>
    <row r="23" customFormat="false" ht="15" hidden="false" customHeight="false" outlineLevel="0" collapsed="false">
      <c r="B23" s="6" t="s">
        <v>14</v>
      </c>
    </row>
    <row r="24" customFormat="false" ht="29.25" hidden="false" customHeight="false" outlineLevel="0" collapsed="false">
      <c r="B24" s="7" t="s">
        <v>15</v>
      </c>
    </row>
    <row r="25" customFormat="false" ht="15" hidden="false" customHeight="false" outlineLevel="0" collapsed="false">
      <c r="B25" s="7"/>
    </row>
    <row r="26" customFormat="false" ht="15" hidden="false" customHeight="false" outlineLevel="0" collapsed="false">
      <c r="B26" s="6" t="s">
        <v>16</v>
      </c>
    </row>
    <row r="27" customFormat="false" ht="29.25" hidden="false" customHeight="false" outlineLevel="0" collapsed="false">
      <c r="B27" s="8" t="s">
        <v>17</v>
      </c>
    </row>
  </sheetData>
  <printOptions headings="false" gridLines="false" gridLinesSet="true" horizontalCentered="true" verticalCentered="false"/>
  <pageMargins left="0.25" right="0.25" top="0.75" bottom="0.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2D050"/>
    <pageSetUpPr fitToPage="true"/>
  </sheetPr>
  <dimension ref="B1:M40"/>
  <sheetViews>
    <sheetView showFormulas="false" showGridLines="true" showRowColHeaders="true" showZeros="true" rightToLeft="false" tabSelected="false" showOutlineSymbols="true" defaultGridColor="true" view="normal" topLeftCell="A25" colorId="64" zoomScale="100" zoomScaleNormal="100" zoomScalePageLayoutView="100" workbookViewId="0">
      <selection pane="topLeft" activeCell="G6" activeCellId="0" sqref="G6"/>
    </sheetView>
  </sheetViews>
  <sheetFormatPr defaultColWidth="8.578125" defaultRowHeight="15" zeroHeight="false" outlineLevelRow="0" outlineLevelCol="0"/>
  <cols>
    <col collapsed="false" customWidth="true" hidden="false" outlineLevel="0" max="2" min="2" style="0" width="30.43"/>
    <col collapsed="false" customWidth="true" hidden="false" outlineLevel="0" max="3" min="3" style="0" width="53.57"/>
    <col collapsed="false" customWidth="true" hidden="false" outlineLevel="0" max="4" min="4" style="0" width="17.4"/>
    <col collapsed="false" customWidth="true" hidden="false" outlineLevel="0" max="5" min="5" style="0" width="66.15"/>
  </cols>
  <sheetData>
    <row r="1" customFormat="false" ht="15.75" hidden="false" customHeight="false" outlineLevel="0" collapsed="false"/>
    <row r="2" customFormat="false" ht="15.75" hidden="false" customHeight="false" outlineLevel="0" collapsed="false">
      <c r="B2" s="9" t="s">
        <v>18</v>
      </c>
      <c r="C2" s="10"/>
      <c r="E2" s="11" t="s">
        <v>19</v>
      </c>
    </row>
    <row r="3" customFormat="false" ht="30" hidden="false" customHeight="true" outlineLevel="0" collapsed="false">
      <c r="B3" s="12" t="s">
        <v>20</v>
      </c>
      <c r="C3" s="13" t="s">
        <v>21</v>
      </c>
      <c r="E3" s="11"/>
    </row>
    <row r="4" customFormat="false" ht="15.75" hidden="false" customHeight="false" outlineLevel="0" collapsed="false">
      <c r="B4" s="14" t="s">
        <v>22</v>
      </c>
      <c r="C4" s="15"/>
      <c r="E4" s="16"/>
    </row>
    <row r="5" customFormat="false" ht="15" hidden="false" customHeight="false" outlineLevel="0" collapsed="false">
      <c r="B5" s="17" t="s">
        <v>23</v>
      </c>
      <c r="C5" s="18"/>
      <c r="E5" s="16"/>
    </row>
    <row r="6" customFormat="false" ht="59.25" hidden="false" customHeight="false" outlineLevel="0" collapsed="false">
      <c r="B6" s="19" t="s">
        <v>24</v>
      </c>
      <c r="C6" s="20"/>
      <c r="E6" s="21"/>
    </row>
    <row r="7" customFormat="false" ht="30" hidden="false" customHeight="false" outlineLevel="0" collapsed="false">
      <c r="B7" s="22" t="s">
        <v>25</v>
      </c>
      <c r="C7" s="23"/>
    </row>
    <row r="8" customFormat="false" ht="15" hidden="false" customHeight="true" outlineLevel="0" collapsed="false">
      <c r="B8" s="24"/>
      <c r="C8" s="25"/>
      <c r="D8" s="26"/>
      <c r="E8" s="27"/>
    </row>
    <row r="9" customFormat="false" ht="30" hidden="false" customHeight="false" outlineLevel="0" collapsed="false">
      <c r="B9" s="24" t="s">
        <v>26</v>
      </c>
      <c r="C9" s="28"/>
      <c r="D9" s="29"/>
      <c r="E9" s="27"/>
    </row>
    <row r="10" customFormat="false" ht="15" hidden="false" customHeight="false" outlineLevel="0" collapsed="false">
      <c r="B10" s="30"/>
      <c r="C10" s="31"/>
      <c r="D10" s="32"/>
      <c r="E10" s="27"/>
    </row>
    <row r="11" customFormat="false" ht="15" hidden="false" customHeight="false" outlineLevel="0" collapsed="false">
      <c r="B11" s="33" t="s">
        <v>27</v>
      </c>
      <c r="C11" s="34"/>
      <c r="D11" s="34"/>
    </row>
    <row r="12" customFormat="false" ht="15" hidden="false" customHeight="false" outlineLevel="0" collapsed="false">
      <c r="B12" s="12" t="s">
        <v>28</v>
      </c>
      <c r="C12" s="35"/>
      <c r="D12" s="35"/>
    </row>
    <row r="13" customFormat="false" ht="15" hidden="false" customHeight="false" outlineLevel="0" collapsed="false">
      <c r="B13" s="36" t="s">
        <v>29</v>
      </c>
      <c r="C13" s="37"/>
      <c r="D13" s="38"/>
    </row>
    <row r="14" customFormat="false" ht="15" hidden="false" customHeight="false" outlineLevel="0" collapsed="false">
      <c r="B14" s="39" t="s">
        <v>30</v>
      </c>
      <c r="C14" s="35"/>
      <c r="D14" s="35"/>
    </row>
    <row r="15" customFormat="false" ht="15" hidden="false" customHeight="false" outlineLevel="0" collapsed="false">
      <c r="B15" s="39" t="s">
        <v>31</v>
      </c>
      <c r="C15" s="40"/>
      <c r="D15" s="41"/>
    </row>
    <row r="16" customFormat="false" ht="15" hidden="false" customHeight="false" outlineLevel="0" collapsed="false">
      <c r="B16" s="39" t="s">
        <v>32</v>
      </c>
      <c r="C16" s="35"/>
      <c r="D16" s="35"/>
    </row>
    <row r="17" customFormat="false" ht="30" hidden="false" customHeight="false" outlineLevel="0" collapsed="false">
      <c r="B17" s="22" t="s">
        <v>33</v>
      </c>
      <c r="C17" s="42"/>
      <c r="D17" s="42"/>
    </row>
    <row r="20" customFormat="false" ht="18" hidden="false" customHeight="false" outlineLevel="0" collapsed="false">
      <c r="B20" s="43" t="s">
        <v>34</v>
      </c>
      <c r="C20" s="44"/>
      <c r="D20" s="44"/>
      <c r="E20" s="44"/>
      <c r="F20" s="45"/>
      <c r="G20" s="45"/>
      <c r="H20" s="45"/>
      <c r="I20" s="45"/>
      <c r="J20" s="45"/>
      <c r="K20" s="45"/>
      <c r="L20" s="45"/>
      <c r="M20" s="46"/>
    </row>
    <row r="21" customFormat="false" ht="15" hidden="false" customHeight="true" outlineLevel="0" collapsed="false">
      <c r="B21" s="47" t="s">
        <v>35</v>
      </c>
      <c r="C21" s="47"/>
      <c r="D21" s="47"/>
      <c r="E21" s="47"/>
      <c r="F21" s="47"/>
      <c r="G21" s="47"/>
      <c r="H21" s="47"/>
      <c r="I21" s="47"/>
      <c r="J21" s="47"/>
      <c r="K21" s="47"/>
      <c r="L21" s="47"/>
      <c r="M21" s="47"/>
    </row>
    <row r="22" customFormat="false" ht="15" hidden="false" customHeight="false" outlineLevel="0" collapsed="false">
      <c r="B22" s="48"/>
      <c r="C22" s="49"/>
      <c r="D22" s="49"/>
      <c r="E22" s="49"/>
      <c r="F22" s="50"/>
      <c r="G22" s="50"/>
      <c r="H22" s="50"/>
      <c r="I22" s="50"/>
      <c r="J22" s="50"/>
      <c r="K22" s="50"/>
      <c r="L22" s="51"/>
      <c r="M22" s="52"/>
    </row>
    <row r="23" customFormat="false" ht="15" hidden="false" customHeight="false" outlineLevel="0" collapsed="false">
      <c r="B23" s="53" t="s">
        <v>36</v>
      </c>
      <c r="C23" s="54"/>
      <c r="D23" s="49"/>
      <c r="E23" s="49"/>
      <c r="F23" s="50"/>
      <c r="G23" s="50"/>
      <c r="H23" s="50"/>
      <c r="I23" s="50"/>
      <c r="J23" s="50"/>
      <c r="K23" s="50"/>
      <c r="L23" s="51"/>
      <c r="M23" s="52"/>
    </row>
    <row r="24" customFormat="false" ht="15" hidden="false" customHeight="false" outlineLevel="0" collapsed="false">
      <c r="B24" s="48"/>
      <c r="C24" s="55"/>
      <c r="D24" s="49"/>
      <c r="E24" s="49"/>
      <c r="F24" s="50"/>
      <c r="G24" s="50"/>
      <c r="H24" s="50"/>
      <c r="I24" s="50"/>
      <c r="J24" s="50"/>
      <c r="K24" s="50"/>
      <c r="L24" s="51"/>
      <c r="M24" s="52"/>
    </row>
    <row r="25" customFormat="false" ht="15" hidden="false" customHeight="false" outlineLevel="0" collapsed="false">
      <c r="B25" s="48" t="s">
        <v>37</v>
      </c>
      <c r="C25" s="55" t="n">
        <v>44592</v>
      </c>
      <c r="D25" s="49"/>
      <c r="E25" s="49"/>
      <c r="F25" s="50"/>
      <c r="G25" s="50"/>
      <c r="H25" s="50"/>
      <c r="I25" s="50"/>
      <c r="J25" s="50"/>
      <c r="K25" s="50"/>
      <c r="L25" s="51"/>
      <c r="M25" s="52"/>
    </row>
    <row r="26" customFormat="false" ht="15" hidden="false" customHeight="false" outlineLevel="0" collapsed="false">
      <c r="B26" s="27"/>
      <c r="C26" s="49"/>
      <c r="D26" s="49"/>
      <c r="E26" s="49"/>
      <c r="F26" s="50"/>
      <c r="G26" s="50"/>
      <c r="H26" s="50"/>
      <c r="I26" s="50"/>
      <c r="J26" s="50"/>
      <c r="K26" s="50"/>
      <c r="L26" s="51"/>
      <c r="M26" s="52"/>
    </row>
    <row r="27" customFormat="false" ht="29.25" hidden="false" customHeight="false" outlineLevel="0" collapsed="false">
      <c r="B27" s="56"/>
      <c r="C27" s="57" t="s">
        <v>38</v>
      </c>
      <c r="D27" s="58"/>
      <c r="E27" s="59" t="s">
        <v>39</v>
      </c>
      <c r="F27" s="50"/>
      <c r="G27" s="50"/>
      <c r="H27" s="50"/>
      <c r="I27" s="50"/>
      <c r="J27" s="50"/>
      <c r="K27" s="50"/>
      <c r="L27" s="51"/>
      <c r="M27" s="52"/>
    </row>
    <row r="28" customFormat="false" ht="15" hidden="false" customHeight="false" outlineLevel="0" collapsed="false">
      <c r="B28" s="60" t="s">
        <v>40</v>
      </c>
      <c r="C28" s="61" t="s">
        <v>41</v>
      </c>
      <c r="D28" s="62"/>
      <c r="E28" s="60" t="s">
        <v>42</v>
      </c>
      <c r="F28" s="50"/>
      <c r="G28" s="50"/>
      <c r="H28" s="50"/>
      <c r="I28" s="50"/>
      <c r="J28" s="50"/>
      <c r="K28" s="50"/>
      <c r="L28" s="51"/>
      <c r="M28" s="52"/>
    </row>
    <row r="29" customFormat="false" ht="28.5" hidden="false" customHeight="false" outlineLevel="0" collapsed="false">
      <c r="B29" s="63" t="s">
        <v>43</v>
      </c>
      <c r="C29" s="64" t="s">
        <v>44</v>
      </c>
      <c r="D29" s="65"/>
      <c r="E29" s="66" t="s">
        <v>45</v>
      </c>
      <c r="F29" s="50"/>
      <c r="G29" s="50"/>
      <c r="H29" s="50"/>
      <c r="I29" s="50"/>
      <c r="J29" s="50"/>
      <c r="K29" s="50"/>
      <c r="L29" s="51"/>
      <c r="M29" s="52"/>
    </row>
    <row r="30" customFormat="false" ht="15" hidden="false" customHeight="false" outlineLevel="0" collapsed="false">
      <c r="B30" s="60"/>
      <c r="C30" s="67"/>
      <c r="D30" s="68"/>
      <c r="E30" s="66"/>
      <c r="F30" s="50"/>
      <c r="G30" s="50"/>
      <c r="H30" s="50"/>
      <c r="I30" s="50"/>
      <c r="J30" s="50"/>
      <c r="K30" s="50"/>
      <c r="L30" s="51"/>
      <c r="M30" s="52"/>
    </row>
    <row r="31" customFormat="false" ht="86.25" hidden="false" customHeight="true" outlineLevel="0" collapsed="false">
      <c r="B31" s="69" t="s">
        <v>46</v>
      </c>
      <c r="C31" s="70" t="s">
        <v>47</v>
      </c>
      <c r="D31" s="70"/>
      <c r="E31" s="70"/>
      <c r="F31" s="50"/>
      <c r="G31" s="50"/>
      <c r="H31" s="50"/>
      <c r="I31" s="50"/>
      <c r="J31" s="50"/>
      <c r="K31" s="50"/>
      <c r="L31" s="51"/>
      <c r="M31" s="52"/>
    </row>
    <row r="32" customFormat="false" ht="15" hidden="false" customHeight="false" outlineLevel="0" collapsed="false">
      <c r="B32" s="71"/>
      <c r="C32" s="67"/>
      <c r="D32" s="68"/>
      <c r="E32" s="68"/>
      <c r="F32" s="50"/>
      <c r="G32" s="50"/>
      <c r="H32" s="50"/>
      <c r="I32" s="50"/>
      <c r="J32" s="50"/>
      <c r="K32" s="50"/>
      <c r="L32" s="51"/>
      <c r="M32" s="52"/>
    </row>
    <row r="33" customFormat="false" ht="72.75" hidden="false" customHeight="false" outlineLevel="0" collapsed="false">
      <c r="B33" s="63" t="s">
        <v>48</v>
      </c>
      <c r="C33" s="72" t="s">
        <v>49</v>
      </c>
      <c r="D33" s="73"/>
      <c r="E33" s="74" t="s">
        <v>49</v>
      </c>
      <c r="F33" s="50"/>
      <c r="G33" s="50"/>
      <c r="H33" s="50"/>
      <c r="I33" s="50"/>
      <c r="J33" s="50"/>
      <c r="K33" s="50"/>
      <c r="L33" s="51"/>
      <c r="M33" s="52"/>
    </row>
    <row r="34" customFormat="false" ht="15" hidden="false" customHeight="false" outlineLevel="0" collapsed="false">
      <c r="B34" s="75" t="s">
        <v>50</v>
      </c>
      <c r="C34" s="76"/>
      <c r="D34" s="77"/>
      <c r="E34" s="78" t="s">
        <v>51</v>
      </c>
      <c r="F34" s="50"/>
      <c r="G34" s="50"/>
      <c r="H34" s="50"/>
      <c r="I34" s="50"/>
      <c r="J34" s="50"/>
      <c r="K34" s="50"/>
      <c r="L34" s="51"/>
      <c r="M34" s="52"/>
    </row>
    <row r="35" customFormat="false" ht="15" hidden="false" customHeight="false" outlineLevel="0" collapsed="false">
      <c r="B35" s="75"/>
      <c r="C35" s="79"/>
      <c r="D35" s="80"/>
      <c r="E35" s="81" t="s">
        <v>52</v>
      </c>
      <c r="F35" s="50"/>
      <c r="G35" s="50"/>
      <c r="H35" s="50"/>
      <c r="I35" s="50"/>
      <c r="J35" s="50"/>
      <c r="K35" s="50"/>
      <c r="L35" s="51"/>
      <c r="M35" s="52"/>
    </row>
    <row r="36" customFormat="false" ht="45" hidden="false" customHeight="true" outlineLevel="0" collapsed="false">
      <c r="B36" s="82" t="s">
        <v>53</v>
      </c>
      <c r="C36" s="83" t="s">
        <v>54</v>
      </c>
      <c r="D36" s="80"/>
      <c r="E36" s="84" t="s">
        <v>55</v>
      </c>
      <c r="F36" s="50"/>
      <c r="G36" s="50"/>
      <c r="H36" s="50"/>
      <c r="I36" s="50"/>
      <c r="J36" s="50"/>
      <c r="K36" s="50"/>
      <c r="L36" s="51"/>
      <c r="M36" s="52"/>
    </row>
    <row r="37" customFormat="false" ht="28.5" hidden="false" customHeight="true" outlineLevel="0" collapsed="false">
      <c r="B37" s="82"/>
      <c r="C37" s="85" t="s">
        <v>56</v>
      </c>
      <c r="D37" s="85"/>
      <c r="E37" s="84" t="s">
        <v>57</v>
      </c>
      <c r="F37" s="50"/>
      <c r="G37" s="50"/>
      <c r="H37" s="50"/>
      <c r="I37" s="50"/>
      <c r="J37" s="50"/>
      <c r="K37" s="50"/>
      <c r="L37" s="51"/>
      <c r="M37" s="52"/>
    </row>
    <row r="38" customFormat="false" ht="15" hidden="false" customHeight="false" outlineLevel="0" collapsed="false">
      <c r="B38" s="82"/>
      <c r="C38" s="86"/>
      <c r="D38" s="87"/>
      <c r="E38" s="88" t="s">
        <v>58</v>
      </c>
      <c r="F38" s="50"/>
      <c r="G38" s="50"/>
      <c r="H38" s="50"/>
      <c r="I38" s="50"/>
      <c r="J38" s="50"/>
      <c r="K38" s="50"/>
      <c r="L38" s="51"/>
      <c r="M38" s="52"/>
    </row>
    <row r="39" customFormat="false" ht="15" hidden="false" customHeight="false" outlineLevel="0" collapsed="false">
      <c r="B39" s="89" t="s">
        <v>59</v>
      </c>
      <c r="C39" s="90" t="s">
        <v>60</v>
      </c>
      <c r="D39" s="91"/>
      <c r="E39" s="92" t="s">
        <v>61</v>
      </c>
      <c r="F39" s="50"/>
      <c r="G39" s="50"/>
      <c r="H39" s="50"/>
      <c r="I39" s="50"/>
      <c r="J39" s="50"/>
      <c r="K39" s="50"/>
      <c r="L39" s="51"/>
      <c r="M39" s="52"/>
    </row>
    <row r="40" customFormat="false" ht="42.75" hidden="false" customHeight="false" outlineLevel="0" collapsed="false">
      <c r="B40" s="93"/>
      <c r="C40" s="94" t="s">
        <v>62</v>
      </c>
      <c r="D40" s="95"/>
      <c r="E40" s="96" t="s">
        <v>63</v>
      </c>
      <c r="F40" s="97"/>
      <c r="G40" s="97"/>
      <c r="H40" s="97"/>
      <c r="I40" s="97"/>
      <c r="J40" s="97"/>
      <c r="K40" s="97"/>
      <c r="L40" s="98"/>
      <c r="M40" s="99"/>
    </row>
  </sheetData>
  <mergeCells count="12">
    <mergeCell ref="E2:E3"/>
    <mergeCell ref="E4:E5"/>
    <mergeCell ref="C11:D11"/>
    <mergeCell ref="C12:D12"/>
    <mergeCell ref="C14:D14"/>
    <mergeCell ref="C16:D16"/>
    <mergeCell ref="C17:D17"/>
    <mergeCell ref="B21:M21"/>
    <mergeCell ref="C31:E31"/>
    <mergeCell ref="B34:B35"/>
    <mergeCell ref="B36:B38"/>
    <mergeCell ref="C37:D37"/>
  </mergeCells>
  <dataValidations count="1">
    <dataValidation allowBlank="true" error="Indicare se l'ordine verrà ritirato a magazzino o spedito tramite traspostatore" errorStyle="stop" errorTitle="ATTENZIONE" operator="between" showDropDown="false" showErrorMessage="true" showInputMessage="false" sqref="C3" type="list">
      <formula1>Calcoli!$B$2:$B$3</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2D050"/>
    <pageSetUpPr fitToPage="true"/>
  </sheetPr>
  <dimension ref="E1:W225"/>
  <sheetViews>
    <sheetView showFormulas="false" showGridLines="true" showRowColHeaders="true" showZeros="true" rightToLeft="false" tabSelected="true" showOutlineSymbols="true" defaultGridColor="true" view="normal" topLeftCell="E1" colorId="64" zoomScale="55" zoomScaleNormal="55" zoomScalePageLayoutView="100" workbookViewId="0">
      <pane xSplit="0" ySplit="11" topLeftCell="A18" activePane="bottomLeft" state="frozen"/>
      <selection pane="topLeft" activeCell="E1" activeCellId="0" sqref="E1"/>
      <selection pane="bottomLeft" activeCell="F10" activeCellId="0" sqref="F10"/>
    </sheetView>
  </sheetViews>
  <sheetFormatPr defaultColWidth="9.13671875" defaultRowHeight="30" zeroHeight="false" outlineLevelRow="0" outlineLevelCol="1"/>
  <cols>
    <col collapsed="false" customWidth="false" hidden="false" outlineLevel="0" max="1" min="1" style="100" width="9.13"/>
    <col collapsed="false" customWidth="false" hidden="true" outlineLevel="0" max="3" min="2" style="100" width="9.13"/>
    <col collapsed="false" customWidth="true" hidden="true" outlineLevel="0" max="4" min="4" style="100" width="4.14"/>
    <col collapsed="false" customWidth="true" hidden="false" outlineLevel="1" max="5" min="5" style="101" width="29.42"/>
    <col collapsed="false" customWidth="true" hidden="false" outlineLevel="0" max="6" min="6" style="100" width="203.29"/>
    <col collapsed="false" customWidth="true" hidden="false" outlineLevel="0" max="7" min="7" style="102" width="21.43"/>
    <col collapsed="false" customWidth="true" hidden="false" outlineLevel="0" max="8" min="8" style="100" width="27.85"/>
    <col collapsed="false" customWidth="true" hidden="false" outlineLevel="1" max="9" min="9" style="100" width="19.99"/>
    <col collapsed="false" customWidth="true" hidden="false" outlineLevel="0" max="10" min="10" style="100" width="22.7"/>
    <col collapsed="false" customWidth="true" hidden="false" outlineLevel="0" max="11" min="11" style="100" width="22.43"/>
    <col collapsed="false" customWidth="true" hidden="false" outlineLevel="1" max="12" min="12" style="100" width="19.99"/>
    <col collapsed="false" customWidth="true" hidden="false" outlineLevel="1" max="13" min="13" style="100" width="20.42"/>
    <col collapsed="false" customWidth="true" hidden="false" outlineLevel="1" max="14" min="14" style="100" width="25.4"/>
    <col collapsed="false" customWidth="true" hidden="false" outlineLevel="1" max="15" min="15" style="103" width="16.92"/>
    <col collapsed="false" customWidth="true" hidden="false" outlineLevel="1" max="16" min="16" style="103" width="18.92"/>
    <col collapsed="false" customWidth="true" hidden="false" outlineLevel="0" max="17" min="17" style="100" width="37.86"/>
    <col collapsed="false" customWidth="true" hidden="false" outlineLevel="0" max="18" min="18" style="100" width="2.14"/>
    <col collapsed="false" customWidth="true" hidden="false" outlineLevel="0" max="19" min="19" style="100" width="37.86"/>
    <col collapsed="false" customWidth="true" hidden="false" outlineLevel="0" max="20" min="20" style="100" width="2.14"/>
    <col collapsed="false" customWidth="true" hidden="true" outlineLevel="1" max="21" min="21" style="104" width="28.14"/>
    <col collapsed="false" customWidth="true" hidden="true" outlineLevel="1" max="22" min="22" style="100" width="31.15"/>
    <col collapsed="false" customWidth="true" hidden="true" outlineLevel="1" max="23" min="23" style="100" width="24.57"/>
    <col collapsed="false" customWidth="true" hidden="true" outlineLevel="0" max="24" min="24" style="100" width="11.52"/>
    <col collapsed="false" customWidth="true" hidden="false" outlineLevel="0" max="25" min="25" style="100" width="9.42"/>
    <col collapsed="false" customWidth="false" hidden="false" outlineLevel="0" max="1024" min="26" style="100" width="9.13"/>
  </cols>
  <sheetData>
    <row r="1" customFormat="false" ht="30" hidden="false" customHeight="false" outlineLevel="0" collapsed="false">
      <c r="E1" s="105"/>
      <c r="F1" s="106" t="s">
        <v>64</v>
      </c>
      <c r="G1" s="106"/>
      <c r="H1" s="106"/>
      <c r="I1" s="106"/>
      <c r="J1" s="106"/>
      <c r="K1" s="106"/>
      <c r="L1" s="106"/>
      <c r="M1" s="106"/>
      <c r="N1" s="106"/>
      <c r="O1" s="106"/>
      <c r="P1" s="106"/>
      <c r="Q1" s="106"/>
      <c r="R1" s="106"/>
      <c r="S1" s="106"/>
      <c r="T1" s="107"/>
    </row>
    <row r="2" customFormat="false" ht="30" hidden="false" customHeight="false" outlineLevel="0" collapsed="false">
      <c r="E2" s="108"/>
      <c r="F2" s="109"/>
      <c r="G2" s="109"/>
      <c r="H2" s="109"/>
      <c r="I2" s="109"/>
      <c r="J2" s="109"/>
      <c r="K2" s="109"/>
      <c r="L2" s="109"/>
      <c r="M2" s="109"/>
      <c r="N2" s="109"/>
      <c r="O2" s="110"/>
      <c r="P2" s="110"/>
      <c r="Q2" s="109"/>
      <c r="R2" s="109"/>
      <c r="S2" s="109"/>
      <c r="T2" s="111"/>
    </row>
    <row r="3" customFormat="false" ht="30" hidden="false" customHeight="false" outlineLevel="0" collapsed="false">
      <c r="E3" s="112"/>
      <c r="F3" s="113" t="s">
        <v>65</v>
      </c>
      <c r="G3" s="114"/>
      <c r="H3" s="115" t="s">
        <v>66</v>
      </c>
      <c r="I3" s="115"/>
      <c r="J3" s="115"/>
      <c r="K3" s="116"/>
      <c r="L3" s="116"/>
      <c r="M3" s="116"/>
      <c r="N3" s="116"/>
      <c r="Q3" s="116"/>
      <c r="R3" s="116"/>
      <c r="S3" s="116"/>
    </row>
    <row r="4" customFormat="false" ht="30" hidden="false" customHeight="false" outlineLevel="0" collapsed="false">
      <c r="E4" s="112"/>
      <c r="F4" s="117" t="s">
        <v>67</v>
      </c>
      <c r="G4" s="118" t="n">
        <f aca="false">+SUMPRODUCT(H13:H225,K13:K225)</f>
        <v>0</v>
      </c>
      <c r="H4" s="119" t="str">
        <f aca="false">+IF('Dati CLIENTE'!C3=Calcoli!B3,"",+IF($G$4=0,"",IF(AND(G4&gt;0,G4&lt;150),"L'ordine è inferiore ai 150€ e non può essere evaso.",IF(AND(G4&lt;300,G4&gt;250),"L'ordine è vicino alla soglia dei 300€. Superando questo importo il prezzo unitario (IVA ESCLUSA) è diminuito del 2% per minor costo di trasporto.",+IF(AND(G4&lt;1000,G4&gt;950),"L'ordine è vicino alla soglia dei 1000€. Superando questo importo il prezzo unitario (IVA ESCLUSA) è diminuito di un ulteriore 5% per minor costo di trasporto.",IF(AND(G4&gt;300,G4&lt;1000),"Questo ordine ha superato il valore di 300€ (IVA ESCLUSA). L'importo, inclusivo dell'ottimizzazione del trasporto è indicato di seguito.",IF(G4&gt;1000,"Questo ordine ha superato il valore di 1,000€ (IVA ESCLUSA). L'importo, inclusivo dell'ottimizzazione del trasporto è indicato di seguito.","")))))))</f>
        <v/>
      </c>
      <c r="I4" s="119"/>
      <c r="J4" s="119"/>
      <c r="K4" s="116"/>
      <c r="L4" s="116"/>
      <c r="M4" s="116"/>
      <c r="N4" s="116"/>
      <c r="Q4" s="116"/>
      <c r="R4" s="116"/>
      <c r="S4" s="116"/>
    </row>
    <row r="5" customFormat="false" ht="30" hidden="false" customHeight="false" outlineLevel="0" collapsed="false">
      <c r="E5" s="112"/>
      <c r="F5" s="117" t="s">
        <v>68</v>
      </c>
      <c r="G5" s="118" t="str">
        <f aca="false">IF(G4=0,"",+G6-G4)</f>
        <v/>
      </c>
      <c r="H5" s="119"/>
      <c r="I5" s="119"/>
      <c r="J5" s="119"/>
      <c r="K5" s="120"/>
      <c r="L5" s="120"/>
      <c r="M5" s="121"/>
      <c r="N5" s="121"/>
      <c r="O5" s="122"/>
      <c r="P5" s="122"/>
      <c r="Q5" s="123"/>
      <c r="R5" s="124"/>
      <c r="S5" s="121"/>
      <c r="T5" s="125"/>
    </row>
    <row r="6" customFormat="false" ht="30" hidden="false" customHeight="false" outlineLevel="0" collapsed="false">
      <c r="E6" s="112"/>
      <c r="F6" s="126" t="s">
        <v>69</v>
      </c>
      <c r="G6" s="127" t="n">
        <f aca="false">SUM(M13:M225)</f>
        <v>0</v>
      </c>
      <c r="H6" s="119"/>
      <c r="I6" s="119"/>
      <c r="J6" s="119"/>
      <c r="K6" s="120"/>
      <c r="L6" s="120"/>
      <c r="M6" s="121"/>
      <c r="N6" s="121"/>
      <c r="O6" s="122"/>
      <c r="P6" s="122"/>
      <c r="Q6" s="123"/>
      <c r="R6" s="124"/>
      <c r="S6" s="121"/>
      <c r="T6" s="125"/>
    </row>
    <row r="7" customFormat="false" ht="30" hidden="false" customHeight="false" outlineLevel="0" collapsed="false">
      <c r="E7" s="112"/>
      <c r="F7" s="126" t="s">
        <v>70</v>
      </c>
      <c r="G7" s="128" t="n">
        <f aca="false">SUM(J12:J225)</f>
        <v>0</v>
      </c>
      <c r="H7" s="119"/>
      <c r="I7" s="119"/>
      <c r="J7" s="119"/>
      <c r="K7" s="120"/>
      <c r="L7" s="120"/>
      <c r="M7" s="121"/>
      <c r="N7" s="121"/>
      <c r="O7" s="122"/>
      <c r="P7" s="122"/>
      <c r="Q7" s="123"/>
      <c r="R7" s="124"/>
      <c r="S7" s="121"/>
      <c r="T7" s="125"/>
    </row>
    <row r="8" customFormat="false" ht="30" hidden="false" customHeight="false" outlineLevel="0" collapsed="false">
      <c r="E8" s="112"/>
      <c r="F8" s="129" t="str">
        <f aca="false">+IF(N11=0,"","TOTALE IVA INCLUSA (Con trasporto ottimizzato)")</f>
        <v/>
      </c>
      <c r="G8" s="127" t="str">
        <f aca="false">IF(N11=0,"",SUM(P12:P225))</f>
        <v/>
      </c>
      <c r="H8" s="119"/>
      <c r="I8" s="119"/>
      <c r="J8" s="119"/>
      <c r="K8" s="120"/>
      <c r="L8" s="120"/>
      <c r="M8" s="121"/>
      <c r="N8" s="121"/>
      <c r="O8" s="122"/>
      <c r="P8" s="122"/>
      <c r="Q8" s="123"/>
      <c r="R8" s="124"/>
      <c r="S8" s="121"/>
      <c r="T8" s="125"/>
    </row>
    <row r="9" s="116" customFormat="true" ht="29.15" hidden="false" customHeight="false" outlineLevel="0" collapsed="false">
      <c r="E9" s="112"/>
      <c r="F9" s="130"/>
      <c r="G9" s="131"/>
      <c r="H9" s="120"/>
      <c r="I9" s="120"/>
      <c r="J9" s="120"/>
      <c r="K9" s="120"/>
      <c r="L9" s="120"/>
      <c r="M9" s="121"/>
      <c r="N9" s="121"/>
      <c r="O9" s="122"/>
      <c r="P9" s="122"/>
      <c r="Q9" s="123"/>
      <c r="R9" s="124"/>
      <c r="S9" s="121"/>
      <c r="T9" s="124"/>
      <c r="U9" s="132"/>
    </row>
    <row r="10" s="133" customFormat="true" ht="90" hidden="false" customHeight="true" outlineLevel="0" collapsed="false">
      <c r="E10" s="134" t="s">
        <v>71</v>
      </c>
      <c r="F10" s="134" t="s">
        <v>72</v>
      </c>
      <c r="G10" s="134" t="s">
        <v>73</v>
      </c>
      <c r="H10" s="134" t="str">
        <f aca="false">+IF('Dati CLIENTE'!$C$3="spedito","PREZZO FRANCO ARRIVO IVA ESCLUSA","PREZZO FRANCO PARTENZA IVA ESCLUSA")</f>
        <v>PREZZO FRANCO ARRIVO IVA ESCLUSA</v>
      </c>
      <c r="I10" s="134" t="s">
        <v>74</v>
      </c>
      <c r="J10" s="135" t="s">
        <v>75</v>
      </c>
      <c r="K10" s="134" t="s">
        <v>76</v>
      </c>
      <c r="L10" s="134" t="s">
        <v>77</v>
      </c>
      <c r="M10" s="134" t="s">
        <v>78</v>
      </c>
      <c r="N10" s="134" t="s">
        <v>79</v>
      </c>
      <c r="O10" s="136" t="s">
        <v>80</v>
      </c>
      <c r="P10" s="136" t="s">
        <v>80</v>
      </c>
      <c r="Q10" s="134" t="s">
        <v>80</v>
      </c>
      <c r="R10" s="134"/>
      <c r="S10" s="134" t="s">
        <v>81</v>
      </c>
      <c r="T10" s="137"/>
      <c r="U10" s="138" t="s">
        <v>82</v>
      </c>
      <c r="V10" s="138" t="s">
        <v>83</v>
      </c>
    </row>
    <row r="11" customFormat="false" ht="69.15" hidden="false" customHeight="false" outlineLevel="0" collapsed="false">
      <c r="E11" s="134"/>
      <c r="F11" s="134"/>
      <c r="G11" s="134"/>
      <c r="H11" s="134"/>
      <c r="I11" s="134"/>
      <c r="J11" s="135"/>
      <c r="K11" s="134"/>
      <c r="L11" s="134"/>
      <c r="M11" s="134"/>
      <c r="N11" s="139" t="n">
        <f aca="false">+IF('Dati CLIENTE'!C3=Calcoli!B2,IF($G$4&gt;1000,1-((1-Calcoli!J3)*(1-Calcoli!J4)),IF($G$4&gt;300,Calcoli!J3,0)),0)</f>
        <v>0</v>
      </c>
      <c r="O11" s="136" t="s">
        <v>84</v>
      </c>
      <c r="P11" s="136" t="s">
        <v>85</v>
      </c>
      <c r="Q11" s="140" t="s">
        <v>85</v>
      </c>
      <c r="R11" s="134"/>
      <c r="S11" s="140" t="s">
        <v>85</v>
      </c>
      <c r="T11" s="141"/>
      <c r="U11" s="138"/>
      <c r="V11" s="138"/>
    </row>
    <row r="12" customFormat="false" ht="30" hidden="false" customHeight="false" outlineLevel="0" collapsed="false">
      <c r="E12" s="142"/>
      <c r="F12" s="143" t="s">
        <v>86</v>
      </c>
      <c r="G12" s="144"/>
      <c r="H12" s="145"/>
      <c r="I12" s="146"/>
      <c r="J12" s="147"/>
      <c r="K12" s="148"/>
      <c r="L12" s="149"/>
      <c r="M12" s="150"/>
      <c r="N12" s="149"/>
      <c r="O12" s="151"/>
      <c r="P12" s="151"/>
      <c r="Q12" s="149"/>
      <c r="R12" s="152"/>
      <c r="S12" s="153"/>
      <c r="T12" s="154"/>
      <c r="U12" s="155"/>
      <c r="V12" s="156"/>
      <c r="W12" s="100" t="n">
        <f aca="false">SUM(W13:W41)</f>
        <v>0</v>
      </c>
    </row>
    <row r="13" customFormat="false" ht="29.15" hidden="false" customHeight="false" outlineLevel="0" collapsed="false">
      <c r="E13" s="157" t="s">
        <v>87</v>
      </c>
      <c r="F13" s="158" t="s">
        <v>88</v>
      </c>
      <c r="G13" s="159" t="n">
        <v>24</v>
      </c>
      <c r="H13" s="160" t="n">
        <f aca="false">+IF('Dati CLIENTE'!$C$3="spedito",VLOOKUP($E13,Calcoli!$B$8:$F$263,5,FALSE()),VLOOKUP($E13,Calcoli!$B$8:$F$263,4,FALSE()))</f>
        <v>1.05</v>
      </c>
      <c r="I13" s="159" t="n">
        <v>4</v>
      </c>
      <c r="J13" s="161"/>
      <c r="K13" s="162" t="str">
        <f aca="false">IF(J13=0,"",+J13*G13)</f>
        <v/>
      </c>
      <c r="L13" s="163" t="str">
        <f aca="false">IF(J13=0,"",+K13*H13)</f>
        <v/>
      </c>
      <c r="M13" s="164" t="str">
        <f aca="false">IF(J13=0,"",+K13*H13*(1+I13%))</f>
        <v/>
      </c>
      <c r="N13" s="163" t="str">
        <f aca="false">IF(J13=0,"",+L13-O13)</f>
        <v/>
      </c>
      <c r="O13" s="165" t="str">
        <f aca="false">IF($J13=0,"",+$H13*$K13*(1-$N$11))</f>
        <v/>
      </c>
      <c r="P13" s="165" t="str">
        <f aca="false">IF($J13=0,"",+$H13*$K13*(1-$N$11)*(1+$I13%))</f>
        <v/>
      </c>
      <c r="Q13" s="166" t="str">
        <f aca="false">+IF($Q$11=Calcoli!$C$2,'MODULO ORDINE'!P13,'MODULO ORDINE'!O13)</f>
        <v/>
      </c>
      <c r="R13" s="167"/>
      <c r="S13" s="168" t="str">
        <f aca="false">+IF(J13=0,"",IF($S$11=Calcoli!$C$2,$P13/'MODULO ORDINE'!K13,$O13/'MODULO ORDINE'!K13))</f>
        <v/>
      </c>
      <c r="T13" s="169"/>
      <c r="U13" s="170" t="s">
        <v>89</v>
      </c>
      <c r="V13" s="171"/>
      <c r="W13" s="100" t="n">
        <f aca="false">+J13</f>
        <v>0</v>
      </c>
    </row>
    <row r="14" customFormat="false" ht="29.15" hidden="false" customHeight="false" outlineLevel="0" collapsed="false">
      <c r="E14" s="157" t="s">
        <v>90</v>
      </c>
      <c r="F14" s="158" t="s">
        <v>91</v>
      </c>
      <c r="G14" s="159" t="n">
        <v>24</v>
      </c>
      <c r="H14" s="160" t="n">
        <f aca="false">+IF('Dati CLIENTE'!$C$3="spedito",VLOOKUP($E14,Calcoli!$B$8:$F$263,5,FALSE()),VLOOKUP($E14,Calcoli!$B$8:$F$263,4,FALSE()))</f>
        <v>1.05</v>
      </c>
      <c r="I14" s="159" t="n">
        <v>4</v>
      </c>
      <c r="J14" s="161"/>
      <c r="K14" s="162" t="str">
        <f aca="false">IF(J14=0,"",+J14*G14)</f>
        <v/>
      </c>
      <c r="L14" s="163" t="str">
        <f aca="false">IF(J14=0,"",+K14*H14)</f>
        <v/>
      </c>
      <c r="M14" s="164" t="str">
        <f aca="false">IF(J14=0,"",+K14*H14*(1+I14%))</f>
        <v/>
      </c>
      <c r="N14" s="163" t="str">
        <f aca="false">IF(J14=0,"",+L14-O14)</f>
        <v/>
      </c>
      <c r="O14" s="165" t="str">
        <f aca="false">IF($J14=0,"",+$H14*$K14*(1-$N$11))</f>
        <v/>
      </c>
      <c r="P14" s="165" t="str">
        <f aca="false">IF($J14=0,"",+$H14*$K14*(1-$N$11)*(1+$I14%))</f>
        <v/>
      </c>
      <c r="Q14" s="166" t="str">
        <f aca="false">+IF($Q$11=Calcoli!$C$2,'MODULO ORDINE'!P14,'MODULO ORDINE'!O14)</f>
        <v/>
      </c>
      <c r="R14" s="167"/>
      <c r="S14" s="168" t="str">
        <f aca="false">+IF(J14=0,"",IF($S$11=Calcoli!$C$2,$P14/'MODULO ORDINE'!K14,$O14/'MODULO ORDINE'!K14))</f>
        <v/>
      </c>
      <c r="T14" s="169"/>
      <c r="U14" s="170"/>
      <c r="V14" s="171"/>
      <c r="W14" s="100" t="n">
        <f aca="false">+J14</f>
        <v>0</v>
      </c>
    </row>
    <row r="15" customFormat="false" ht="29.15" hidden="false" customHeight="false" outlineLevel="0" collapsed="false">
      <c r="E15" s="157" t="s">
        <v>92</v>
      </c>
      <c r="F15" s="158" t="s">
        <v>93</v>
      </c>
      <c r="G15" s="159" t="n">
        <v>24</v>
      </c>
      <c r="H15" s="160" t="n">
        <f aca="false">+IF('Dati CLIENTE'!$C$3="spedito",VLOOKUP($E15,Calcoli!$B$8:$F$263,5,FALSE()),VLOOKUP($E15,Calcoli!$B$8:$F$263,4,FALSE()))</f>
        <v>1.05</v>
      </c>
      <c r="I15" s="159" t="n">
        <v>4</v>
      </c>
      <c r="J15" s="161"/>
      <c r="K15" s="162" t="str">
        <f aca="false">IF(J15=0,"",+J15*G15)</f>
        <v/>
      </c>
      <c r="L15" s="163" t="str">
        <f aca="false">IF(J15=0,"",+K15*H15)</f>
        <v/>
      </c>
      <c r="M15" s="164" t="str">
        <f aca="false">IF(J15=0,"",+K15*H15*(1+I15%))</f>
        <v/>
      </c>
      <c r="N15" s="163" t="str">
        <f aca="false">IF(J15=0,"",+L15-O15)</f>
        <v/>
      </c>
      <c r="O15" s="165" t="str">
        <f aca="false">IF($J15=0,"",+$H15*$K15*(1-$N$11))</f>
        <v/>
      </c>
      <c r="P15" s="165" t="str">
        <f aca="false">IF($J15=0,"",+$H15*$K15*(1-$N$11)*(1+$I15%))</f>
        <v/>
      </c>
      <c r="Q15" s="166" t="str">
        <f aca="false">+IF($Q$11=Calcoli!$C$2,'MODULO ORDINE'!P15,'MODULO ORDINE'!O15)</f>
        <v/>
      </c>
      <c r="R15" s="167"/>
      <c r="S15" s="168" t="str">
        <f aca="false">+IF(J15=0,"",IF($S$11=Calcoli!$C$2,$P15/'MODULO ORDINE'!K15,$O15/'MODULO ORDINE'!K15))</f>
        <v/>
      </c>
      <c r="T15" s="169"/>
      <c r="U15" s="170" t="s">
        <v>94</v>
      </c>
      <c r="V15" s="171"/>
      <c r="W15" s="100" t="n">
        <f aca="false">+J15</f>
        <v>0</v>
      </c>
    </row>
    <row r="16" customFormat="false" ht="29.15" hidden="false" customHeight="false" outlineLevel="0" collapsed="false">
      <c r="E16" s="157" t="s">
        <v>95</v>
      </c>
      <c r="F16" s="158" t="s">
        <v>96</v>
      </c>
      <c r="G16" s="159" t="n">
        <v>24</v>
      </c>
      <c r="H16" s="160" t="n">
        <f aca="false">+IF('Dati CLIENTE'!$C$3="spedito",VLOOKUP($E16,Calcoli!$B$8:$F$263,5,FALSE()),VLOOKUP($E16,Calcoli!$B$8:$F$263,4,FALSE()))</f>
        <v>1.05</v>
      </c>
      <c r="I16" s="159" t="n">
        <v>4</v>
      </c>
      <c r="J16" s="161"/>
      <c r="K16" s="162" t="str">
        <f aca="false">IF(J16=0,"",+J16*G16)</f>
        <v/>
      </c>
      <c r="L16" s="163" t="str">
        <f aca="false">IF(J16=0,"",+K16*H16)</f>
        <v/>
      </c>
      <c r="M16" s="164" t="str">
        <f aca="false">IF(J16=0,"",+K16*H16*(1+I16%))</f>
        <v/>
      </c>
      <c r="N16" s="163" t="str">
        <f aca="false">IF(J16=0,"",+L16-O16)</f>
        <v/>
      </c>
      <c r="O16" s="165" t="str">
        <f aca="false">IF($J16=0,"",+$H16*$K16*(1-$N$11))</f>
        <v/>
      </c>
      <c r="P16" s="165" t="str">
        <f aca="false">IF($J16=0,"",+$H16*$K16*(1-$N$11)*(1+$I16%))</f>
        <v/>
      </c>
      <c r="Q16" s="166" t="str">
        <f aca="false">+IF($Q$11=Calcoli!$C$2,'MODULO ORDINE'!P16,'MODULO ORDINE'!O16)</f>
        <v/>
      </c>
      <c r="R16" s="167"/>
      <c r="S16" s="168" t="str">
        <f aca="false">+IF(J16=0,"",IF($S$11=Calcoli!$C$2,$P16/'MODULO ORDINE'!K16,$O16/'MODULO ORDINE'!K16))</f>
        <v/>
      </c>
      <c r="T16" s="169"/>
      <c r="U16" s="170" t="s">
        <v>97</v>
      </c>
      <c r="V16" s="171"/>
      <c r="W16" s="100" t="n">
        <f aca="false">+J16</f>
        <v>0</v>
      </c>
    </row>
    <row r="17" customFormat="false" ht="29.15" hidden="false" customHeight="false" outlineLevel="0" collapsed="false">
      <c r="E17" s="157" t="s">
        <v>98</v>
      </c>
      <c r="F17" s="158" t="s">
        <v>99</v>
      </c>
      <c r="G17" s="159" t="n">
        <v>24</v>
      </c>
      <c r="H17" s="160" t="n">
        <f aca="false">+IF('Dati CLIENTE'!$C$3="spedito",VLOOKUP($E17,Calcoli!$B$8:$F$263,5,FALSE()),VLOOKUP($E17,Calcoli!$B$8:$F$263,4,FALSE()))</f>
        <v>1.05</v>
      </c>
      <c r="I17" s="159" t="n">
        <v>4</v>
      </c>
      <c r="J17" s="161"/>
      <c r="K17" s="162" t="str">
        <f aca="false">IF(J17=0,"",+J17*G17)</f>
        <v/>
      </c>
      <c r="L17" s="163" t="str">
        <f aca="false">IF(J17=0,"",+K17*H17)</f>
        <v/>
      </c>
      <c r="M17" s="164" t="str">
        <f aca="false">IF(J17=0,"",+K17*H17*(1+I17%))</f>
        <v/>
      </c>
      <c r="N17" s="163" t="str">
        <f aca="false">IF(J17=0,"",+L17-O17)</f>
        <v/>
      </c>
      <c r="O17" s="165" t="str">
        <f aca="false">IF($J17=0,"",+$H17*$K17*(1-$N$11))</f>
        <v/>
      </c>
      <c r="P17" s="165" t="str">
        <f aca="false">IF($J17=0,"",+$H17*$K17*(1-$N$11)*(1+$I17%))</f>
        <v/>
      </c>
      <c r="Q17" s="166" t="str">
        <f aca="false">+IF($Q$11=Calcoli!$C$2,'MODULO ORDINE'!P17,'MODULO ORDINE'!O17)</f>
        <v/>
      </c>
      <c r="R17" s="167"/>
      <c r="S17" s="168" t="str">
        <f aca="false">+IF(J17=0,"",IF($S$11=Calcoli!$C$2,$P17/'MODULO ORDINE'!K17,$O17/'MODULO ORDINE'!K17))</f>
        <v/>
      </c>
      <c r="T17" s="169"/>
      <c r="U17" s="170"/>
      <c r="V17" s="171"/>
      <c r="W17" s="100" t="n">
        <f aca="false">+J17</f>
        <v>0</v>
      </c>
    </row>
    <row r="18" customFormat="false" ht="29.15" hidden="false" customHeight="false" outlineLevel="0" collapsed="false">
      <c r="E18" s="157" t="s">
        <v>100</v>
      </c>
      <c r="F18" s="158" t="s">
        <v>101</v>
      </c>
      <c r="G18" s="159" t="n">
        <v>24</v>
      </c>
      <c r="H18" s="160" t="n">
        <f aca="false">+IF('Dati CLIENTE'!$C$3="spedito",VLOOKUP($E18,Calcoli!$B$8:$F$263,5,FALSE()),VLOOKUP($E18,Calcoli!$B$8:$F$263,4,FALSE()))</f>
        <v>1.05</v>
      </c>
      <c r="I18" s="159" t="n">
        <v>4</v>
      </c>
      <c r="J18" s="161"/>
      <c r="K18" s="162" t="str">
        <f aca="false">IF(J18=0,"",+J18*G18)</f>
        <v/>
      </c>
      <c r="L18" s="163" t="str">
        <f aca="false">IF(J18=0,"",+K18*H18)</f>
        <v/>
      </c>
      <c r="M18" s="164" t="str">
        <f aca="false">IF(J18=0,"",+K18*H18*(1+I18%))</f>
        <v/>
      </c>
      <c r="N18" s="163" t="str">
        <f aca="false">IF(J18=0,"",+L18-O18)</f>
        <v/>
      </c>
      <c r="O18" s="165" t="str">
        <f aca="false">IF($J18=0,"",+$H18*$K18*(1-$N$11))</f>
        <v/>
      </c>
      <c r="P18" s="165" t="str">
        <f aca="false">IF($J18=0,"",+$H18*$K18*(1-$N$11)*(1+$I18%))</f>
        <v/>
      </c>
      <c r="Q18" s="166" t="str">
        <f aca="false">+IF($Q$11=Calcoli!$C$2,'MODULO ORDINE'!P18,'MODULO ORDINE'!O18)</f>
        <v/>
      </c>
      <c r="R18" s="167"/>
      <c r="S18" s="168" t="str">
        <f aca="false">+IF(J18=0,"",IF($S$11=Calcoli!$C$2,$P18/'MODULO ORDINE'!K18,$O18/'MODULO ORDINE'!K18))</f>
        <v/>
      </c>
      <c r="T18" s="169"/>
      <c r="U18" s="170" t="s">
        <v>102</v>
      </c>
      <c r="V18" s="171"/>
      <c r="W18" s="100" t="n">
        <f aca="false">+J18</f>
        <v>0</v>
      </c>
    </row>
    <row r="19" customFormat="false" ht="29.15" hidden="false" customHeight="false" outlineLevel="0" collapsed="false">
      <c r="E19" s="157" t="s">
        <v>103</v>
      </c>
      <c r="F19" s="158" t="s">
        <v>104</v>
      </c>
      <c r="G19" s="159" t="n">
        <v>12</v>
      </c>
      <c r="H19" s="160" t="n">
        <f aca="false">+IF('Dati CLIENTE'!$C$3="spedito",VLOOKUP($E19,Calcoli!$B$8:$F$263,5,FALSE()),VLOOKUP($E19,Calcoli!$B$8:$F$263,4,FALSE()))</f>
        <v>1.09</v>
      </c>
      <c r="I19" s="159" t="n">
        <v>4</v>
      </c>
      <c r="J19" s="161"/>
      <c r="K19" s="162" t="str">
        <f aca="false">IF(J19=0,"",+J19*G19)</f>
        <v/>
      </c>
      <c r="L19" s="163" t="str">
        <f aca="false">IF(J19=0,"",+K19*H19)</f>
        <v/>
      </c>
      <c r="M19" s="164" t="str">
        <f aca="false">IF(J19=0,"",+K19*H19*(1+I19%))</f>
        <v/>
      </c>
      <c r="N19" s="163" t="str">
        <f aca="false">IF(J19=0,"",+L19-O19)</f>
        <v/>
      </c>
      <c r="O19" s="165" t="str">
        <f aca="false">IF($J19=0,"",+$H19*$K19*(1-$N$11))</f>
        <v/>
      </c>
      <c r="P19" s="165" t="str">
        <f aca="false">IF($J19=0,"",+$H19*$K19*(1-$N$11)*(1+$I19%))</f>
        <v/>
      </c>
      <c r="Q19" s="166" t="str">
        <f aca="false">+IF($Q$11=Calcoli!$C$2,'MODULO ORDINE'!P19,'MODULO ORDINE'!O19)</f>
        <v/>
      </c>
      <c r="R19" s="167"/>
      <c r="S19" s="168" t="str">
        <f aca="false">+IF(J19=0,"",IF($S$11=Calcoli!$C$2,$P19/'MODULO ORDINE'!K19,$O19/'MODULO ORDINE'!K19))</f>
        <v/>
      </c>
      <c r="T19" s="169"/>
      <c r="U19" s="170" t="s">
        <v>105</v>
      </c>
      <c r="V19" s="171"/>
      <c r="W19" s="100" t="n">
        <f aca="false">+J19</f>
        <v>0</v>
      </c>
    </row>
    <row r="20" customFormat="false" ht="29.15" hidden="false" customHeight="false" outlineLevel="0" collapsed="false">
      <c r="E20" s="157" t="s">
        <v>106</v>
      </c>
      <c r="F20" s="158" t="s">
        <v>107</v>
      </c>
      <c r="G20" s="159" t="n">
        <v>24</v>
      </c>
      <c r="H20" s="160" t="n">
        <f aca="false">+IF('Dati CLIENTE'!$C$3="spedito",VLOOKUP($E20,Calcoli!$B$8:$F$263,5,FALSE()),VLOOKUP($E20,Calcoli!$B$8:$F$263,4,FALSE()))</f>
        <v>1.05</v>
      </c>
      <c r="I20" s="159" t="n">
        <v>4</v>
      </c>
      <c r="J20" s="161"/>
      <c r="K20" s="162" t="str">
        <f aca="false">IF(J20=0,"",+J20*G20)</f>
        <v/>
      </c>
      <c r="L20" s="163" t="str">
        <f aca="false">IF(J20=0,"",+K20*H20)</f>
        <v/>
      </c>
      <c r="M20" s="164" t="str">
        <f aca="false">IF(J20=0,"",+K20*H20*(1+I20%))</f>
        <v/>
      </c>
      <c r="N20" s="163" t="str">
        <f aca="false">IF(J20=0,"",+L20-O20)</f>
        <v/>
      </c>
      <c r="O20" s="165" t="str">
        <f aca="false">IF($J20=0,"",+$H20*$K20*(1-$N$11))</f>
        <v/>
      </c>
      <c r="P20" s="165" t="str">
        <f aca="false">IF($J20=0,"",+$H20*$K20*(1-$N$11)*(1+$I20%))</f>
        <v/>
      </c>
      <c r="Q20" s="166" t="str">
        <f aca="false">+IF($Q$11=Calcoli!$C$2,'MODULO ORDINE'!P20,'MODULO ORDINE'!O20)</f>
        <v/>
      </c>
      <c r="R20" s="167"/>
      <c r="S20" s="168" t="str">
        <f aca="false">+IF(J20=0,"",IF($S$11=Calcoli!$C$2,$P20/'MODULO ORDINE'!K20,$O20/'MODULO ORDINE'!K20))</f>
        <v/>
      </c>
      <c r="T20" s="169"/>
      <c r="U20" s="170" t="s">
        <v>108</v>
      </c>
      <c r="V20" s="171"/>
      <c r="W20" s="100" t="n">
        <f aca="false">+J20</f>
        <v>0</v>
      </c>
    </row>
    <row r="21" customFormat="false" ht="30.75" hidden="false" customHeight="false" outlineLevel="0" collapsed="false">
      <c r="E21" s="157" t="s">
        <v>109</v>
      </c>
      <c r="F21" s="158" t="s">
        <v>110</v>
      </c>
      <c r="G21" s="159" t="n">
        <v>12</v>
      </c>
      <c r="H21" s="160" t="n">
        <f aca="false">+IF('Dati CLIENTE'!$C$3="spedito",VLOOKUP($E21,Calcoli!$B$8:$F$263,5,FALSE()),VLOOKUP($E21,Calcoli!$B$8:$F$263,4,FALSE()))</f>
        <v>1.15</v>
      </c>
      <c r="I21" s="159" t="n">
        <v>4</v>
      </c>
      <c r="J21" s="161"/>
      <c r="K21" s="162" t="str">
        <f aca="false">IF(J21=0,"",+J21*G21)</f>
        <v/>
      </c>
      <c r="L21" s="163" t="str">
        <f aca="false">IF(J21=0,"",+K21*H21)</f>
        <v/>
      </c>
      <c r="M21" s="164" t="str">
        <f aca="false">IF(J21=0,"",+K21*H21*(1+I21%))</f>
        <v/>
      </c>
      <c r="N21" s="163" t="str">
        <f aca="false">IF(J21=0,"",+L21-O21)</f>
        <v/>
      </c>
      <c r="O21" s="165" t="str">
        <f aca="false">IF($J21=0,"",+$H21*$K21*(1-$N$11))</f>
        <v/>
      </c>
      <c r="P21" s="165" t="str">
        <f aca="false">IF($J21=0,"",+$H21*$K21*(1-$N$11)*(1+$I21%))</f>
        <v/>
      </c>
      <c r="Q21" s="166" t="str">
        <f aca="false">+IF($Q$11=Calcoli!$C$2,'MODULO ORDINE'!P21,'MODULO ORDINE'!O21)</f>
        <v/>
      </c>
      <c r="R21" s="167"/>
      <c r="S21" s="168" t="str">
        <f aca="false">+IF(J21=0,"",IF($S$11=Calcoli!$C$2,$P21/'MODULO ORDINE'!K21,$O21/'MODULO ORDINE'!K21))</f>
        <v/>
      </c>
      <c r="T21" s="169"/>
      <c r="U21" s="170" t="s">
        <v>111</v>
      </c>
      <c r="V21" s="171"/>
      <c r="W21" s="100" t="n">
        <f aca="false">+J21</f>
        <v>0</v>
      </c>
    </row>
    <row r="22" customFormat="false" ht="30.75" hidden="false" customHeight="false" outlineLevel="0" collapsed="false">
      <c r="E22" s="157" t="s">
        <v>112</v>
      </c>
      <c r="F22" s="158" t="s">
        <v>113</v>
      </c>
      <c r="G22" s="159" t="n">
        <v>24</v>
      </c>
      <c r="H22" s="160" t="n">
        <f aca="false">+IF('Dati CLIENTE'!$C$3="spedito",VLOOKUP($E22,Calcoli!$B$8:$F$263,5,FALSE()),VLOOKUP($E22,Calcoli!$B$8:$F$263,4,FALSE()))</f>
        <v>1.2</v>
      </c>
      <c r="I22" s="159" t="n">
        <v>4</v>
      </c>
      <c r="J22" s="161"/>
      <c r="K22" s="162" t="str">
        <f aca="false">IF(J22=0,"",+J22*G22)</f>
        <v/>
      </c>
      <c r="L22" s="163" t="str">
        <f aca="false">IF(J22=0,"",+K22*H22)</f>
        <v/>
      </c>
      <c r="M22" s="164" t="str">
        <f aca="false">IF(J22=0,"",+K22*H22*(1+I22%))</f>
        <v/>
      </c>
      <c r="N22" s="163" t="str">
        <f aca="false">IF(J22=0,"",+L22-O22)</f>
        <v/>
      </c>
      <c r="O22" s="165" t="str">
        <f aca="false">IF($J22=0,"",+$H22*$K22*(1-$N$11))</f>
        <v/>
      </c>
      <c r="P22" s="165" t="str">
        <f aca="false">IF($J22=0,"",+$H22*$K22*(1-$N$11)*(1+$I22%))</f>
        <v/>
      </c>
      <c r="Q22" s="166" t="str">
        <f aca="false">+IF($Q$11=Calcoli!$C$2,'MODULO ORDINE'!P22,'MODULO ORDINE'!O22)</f>
        <v/>
      </c>
      <c r="R22" s="167"/>
      <c r="S22" s="168" t="str">
        <f aca="false">+IF(J22=0,"",IF($S$11=Calcoli!$C$2,$P22/'MODULO ORDINE'!K22,$O22/'MODULO ORDINE'!K22))</f>
        <v/>
      </c>
      <c r="T22" s="169"/>
      <c r="U22" s="170" t="s">
        <v>114</v>
      </c>
      <c r="V22" s="171"/>
      <c r="W22" s="100" t="n">
        <f aca="false">+J22</f>
        <v>0</v>
      </c>
    </row>
    <row r="23" customFormat="false" ht="30.75" hidden="false" customHeight="false" outlineLevel="0" collapsed="false">
      <c r="E23" s="157" t="s">
        <v>115</v>
      </c>
      <c r="F23" s="158" t="s">
        <v>116</v>
      </c>
      <c r="G23" s="159" t="n">
        <v>12</v>
      </c>
      <c r="H23" s="160" t="n">
        <f aca="false">+IF('Dati CLIENTE'!$C$3="spedito",VLOOKUP($E23,Calcoli!$B$8:$F$263,5,FALSE()),VLOOKUP($E23,Calcoli!$B$8:$F$263,4,FALSE()))</f>
        <v>1.05</v>
      </c>
      <c r="I23" s="159" t="n">
        <v>4</v>
      </c>
      <c r="J23" s="161"/>
      <c r="K23" s="162" t="str">
        <f aca="false">IF(J23=0,"",+J23*G23)</f>
        <v/>
      </c>
      <c r="L23" s="163" t="str">
        <f aca="false">IF(J23=0,"",+K23*H23)</f>
        <v/>
      </c>
      <c r="M23" s="164" t="str">
        <f aca="false">IF(J23=0,"",+K23*H23*(1+I23%))</f>
        <v/>
      </c>
      <c r="N23" s="163" t="str">
        <f aca="false">IF(J23=0,"",+L23-O23)</f>
        <v/>
      </c>
      <c r="O23" s="165" t="str">
        <f aca="false">IF($J23=0,"",+$H23*$K23*(1-$N$11))</f>
        <v/>
      </c>
      <c r="P23" s="165" t="str">
        <f aca="false">IF($J23=0,"",+$H23*$K23*(1-$N$11)*(1+$I23%))</f>
        <v/>
      </c>
      <c r="Q23" s="166" t="str">
        <f aca="false">+IF($Q$11=Calcoli!$C$2,'MODULO ORDINE'!P23,'MODULO ORDINE'!O23)</f>
        <v/>
      </c>
      <c r="R23" s="167"/>
      <c r="S23" s="168" t="str">
        <f aca="false">+IF(J23=0,"",IF($S$11=Calcoli!$C$2,$P23/'MODULO ORDINE'!K23,$O23/'MODULO ORDINE'!K23))</f>
        <v/>
      </c>
      <c r="T23" s="169"/>
      <c r="U23" s="170" t="s">
        <v>117</v>
      </c>
      <c r="V23" s="171"/>
      <c r="W23" s="100" t="n">
        <f aca="false">+J23</f>
        <v>0</v>
      </c>
    </row>
    <row r="24" customFormat="false" ht="30.75" hidden="false" customHeight="false" outlineLevel="0" collapsed="false">
      <c r="E24" s="157" t="s">
        <v>118</v>
      </c>
      <c r="F24" s="158" t="s">
        <v>119</v>
      </c>
      <c r="G24" s="159" t="n">
        <v>2</v>
      </c>
      <c r="H24" s="160" t="n">
        <f aca="false">+IF('Dati CLIENTE'!$C$3="spedito",VLOOKUP($E24,Calcoli!$B$8:$F$263,5,FALSE()),VLOOKUP($E24,Calcoli!$B$8:$F$263,4,FALSE()))</f>
        <v>8.85</v>
      </c>
      <c r="I24" s="159" t="n">
        <v>4</v>
      </c>
      <c r="J24" s="161"/>
      <c r="K24" s="162" t="str">
        <f aca="false">IF(J24=0,"",+J24*G24)</f>
        <v/>
      </c>
      <c r="L24" s="163" t="str">
        <f aca="false">IF(J24=0,"",+K24*H24)</f>
        <v/>
      </c>
      <c r="M24" s="164" t="str">
        <f aca="false">IF(J24=0,"",+K24*H24*(1+I24%))</f>
        <v/>
      </c>
      <c r="N24" s="163" t="str">
        <f aca="false">IF(J24=0,"",+L24-O24)</f>
        <v/>
      </c>
      <c r="O24" s="165" t="str">
        <f aca="false">IF($J24=0,"",+$H24*$K24*(1-$N$11))</f>
        <v/>
      </c>
      <c r="P24" s="165" t="str">
        <f aca="false">IF($J24=0,"",+$H24*$K24*(1-$N$11)*(1+$I24%))</f>
        <v/>
      </c>
      <c r="Q24" s="166" t="str">
        <f aca="false">+IF($Q$11=Calcoli!$C$2,'MODULO ORDINE'!P24,'MODULO ORDINE'!O24)</f>
        <v/>
      </c>
      <c r="R24" s="167"/>
      <c r="S24" s="168" t="str">
        <f aca="false">+IF(J24=0,"",IF($S$11=Calcoli!$C$2,$P24/'MODULO ORDINE'!K24,$O24/'MODULO ORDINE'!K24))</f>
        <v/>
      </c>
      <c r="T24" s="169"/>
      <c r="U24" s="170"/>
      <c r="V24" s="171"/>
      <c r="W24" s="100" t="n">
        <f aca="false">+J24</f>
        <v>0</v>
      </c>
    </row>
    <row r="25" customFormat="false" ht="30.75" hidden="false" customHeight="false" outlineLevel="0" collapsed="false">
      <c r="E25" s="157" t="s">
        <v>120</v>
      </c>
      <c r="F25" s="158" t="s">
        <v>121</v>
      </c>
      <c r="G25" s="159" t="n">
        <v>2</v>
      </c>
      <c r="H25" s="160" t="n">
        <f aca="false">+IF('Dati CLIENTE'!$C$3="spedito",VLOOKUP($E25,Calcoli!$B$8:$F$263,5,FALSE()),VLOOKUP($E25,Calcoli!$B$8:$F$263,4,FALSE()))</f>
        <v>8.85</v>
      </c>
      <c r="I25" s="159" t="n">
        <v>4</v>
      </c>
      <c r="J25" s="161"/>
      <c r="K25" s="162" t="str">
        <f aca="false">IF(J25=0,"",+J25*G25)</f>
        <v/>
      </c>
      <c r="L25" s="163" t="str">
        <f aca="false">IF(J25=0,"",+K25*H25)</f>
        <v/>
      </c>
      <c r="M25" s="164" t="str">
        <f aca="false">IF(J25=0,"",+K25*H25*(1+I25%))</f>
        <v/>
      </c>
      <c r="N25" s="163" t="str">
        <f aca="false">IF(J25=0,"",+L25-O25)</f>
        <v/>
      </c>
      <c r="O25" s="165" t="str">
        <f aca="false">IF($J25=0,"",+$H25*$K25*(1-$N$11))</f>
        <v/>
      </c>
      <c r="P25" s="165" t="str">
        <f aca="false">IF($J25=0,"",+$H25*$K25*(1-$N$11)*(1+$I25%))</f>
        <v/>
      </c>
      <c r="Q25" s="166" t="str">
        <f aca="false">+IF($Q$11=Calcoli!$C$2,'MODULO ORDINE'!P25,'MODULO ORDINE'!O25)</f>
        <v/>
      </c>
      <c r="R25" s="167"/>
      <c r="S25" s="168" t="str">
        <f aca="false">+IF(J25=0,"",IF($S$11=Calcoli!$C$2,$P25/'MODULO ORDINE'!K25,$O25/'MODULO ORDINE'!K25))</f>
        <v/>
      </c>
      <c r="T25" s="169"/>
      <c r="U25" s="170" t="s">
        <v>122</v>
      </c>
      <c r="V25" s="171"/>
      <c r="W25" s="100" t="n">
        <f aca="false">+J25</f>
        <v>0</v>
      </c>
    </row>
    <row r="26" customFormat="false" ht="30.75" hidden="false" customHeight="false" outlineLevel="0" collapsed="false">
      <c r="E26" s="157" t="s">
        <v>123</v>
      </c>
      <c r="F26" s="158" t="s">
        <v>124</v>
      </c>
      <c r="G26" s="159" t="n">
        <v>2</v>
      </c>
      <c r="H26" s="160" t="n">
        <f aca="false">+IF('Dati CLIENTE'!$C$3="spedito",VLOOKUP($E26,Calcoli!$B$8:$F$263,5,FALSE()),VLOOKUP($E26,Calcoli!$B$8:$F$263,4,FALSE()))</f>
        <v>8.85</v>
      </c>
      <c r="I26" s="159" t="n">
        <v>4</v>
      </c>
      <c r="J26" s="161"/>
      <c r="K26" s="162" t="str">
        <f aca="false">IF(J26=0,"",+J26*G26)</f>
        <v/>
      </c>
      <c r="L26" s="163" t="str">
        <f aca="false">IF(J26=0,"",+K26*H26)</f>
        <v/>
      </c>
      <c r="M26" s="164" t="str">
        <f aca="false">IF(J26=0,"",+K26*H26*(1+I26%))</f>
        <v/>
      </c>
      <c r="N26" s="163" t="str">
        <f aca="false">IF(J26=0,"",+L26-O26)</f>
        <v/>
      </c>
      <c r="O26" s="165" t="str">
        <f aca="false">IF($J26=0,"",+$H26*$K26*(1-$N$11))</f>
        <v/>
      </c>
      <c r="P26" s="165" t="str">
        <f aca="false">IF($J26=0,"",+$H26*$K26*(1-$N$11)*(1+$I26%))</f>
        <v/>
      </c>
      <c r="Q26" s="166" t="str">
        <f aca="false">+IF($Q$11=Calcoli!$C$2,'MODULO ORDINE'!P26,'MODULO ORDINE'!O26)</f>
        <v/>
      </c>
      <c r="R26" s="167"/>
      <c r="S26" s="168" t="str">
        <f aca="false">+IF(J26=0,"",IF($S$11=Calcoli!$C$2,$P26/'MODULO ORDINE'!K26,$O26/'MODULO ORDINE'!K26))</f>
        <v/>
      </c>
      <c r="T26" s="169"/>
      <c r="U26" s="170" t="s">
        <v>125</v>
      </c>
      <c r="V26" s="171"/>
      <c r="W26" s="100" t="n">
        <f aca="false">+J26</f>
        <v>0</v>
      </c>
    </row>
    <row r="27" customFormat="false" ht="29.15" hidden="false" customHeight="false" outlineLevel="0" collapsed="false">
      <c r="E27" s="157" t="s">
        <v>126</v>
      </c>
      <c r="F27" s="158" t="s">
        <v>127</v>
      </c>
      <c r="G27" s="159" t="n">
        <v>2</v>
      </c>
      <c r="H27" s="160" t="n">
        <f aca="false">+IF('Dati CLIENTE'!$C$3="spedito",VLOOKUP($E27,Calcoli!$B$8:$F$263,5,FALSE()),VLOOKUP($E27,Calcoli!$B$8:$F$263,4,FALSE()))</f>
        <v>10.05</v>
      </c>
      <c r="I27" s="159" t="n">
        <v>4</v>
      </c>
      <c r="J27" s="161"/>
      <c r="K27" s="162" t="str">
        <f aca="false">IF(J27=0,"",+J27*G27)</f>
        <v/>
      </c>
      <c r="L27" s="163" t="str">
        <f aca="false">IF(J27=0,"",+K27*H27)</f>
        <v/>
      </c>
      <c r="M27" s="164" t="str">
        <f aca="false">IF(J27=0,"",+K27*H27*(1+I27%))</f>
        <v/>
      </c>
      <c r="N27" s="163" t="str">
        <f aca="false">IF(J27=0,"",+L27-O27)</f>
        <v/>
      </c>
      <c r="O27" s="165" t="str">
        <f aca="false">IF($J27=0,"",+$H27*$K27*(1-$N$11))</f>
        <v/>
      </c>
      <c r="P27" s="165" t="str">
        <f aca="false">IF($J27=0,"",+$H27*$K27*(1-$N$11)*(1+$I27%))</f>
        <v/>
      </c>
      <c r="Q27" s="166" t="str">
        <f aca="false">+IF($Q$11=Calcoli!$C$2,'MODULO ORDINE'!P27,'MODULO ORDINE'!O27)</f>
        <v/>
      </c>
      <c r="R27" s="167"/>
      <c r="S27" s="168" t="str">
        <f aca="false">+IF(J27=0,"",IF($S$11=Calcoli!$C$2,$P27/'MODULO ORDINE'!K27,$O27/'MODULO ORDINE'!K27))</f>
        <v/>
      </c>
      <c r="T27" s="169"/>
      <c r="U27" s="170" t="s">
        <v>128</v>
      </c>
      <c r="V27" s="171"/>
      <c r="W27" s="100" t="n">
        <f aca="false">+J27</f>
        <v>0</v>
      </c>
    </row>
    <row r="28" customFormat="false" ht="29.15" hidden="false" customHeight="false" outlineLevel="0" collapsed="false">
      <c r="E28" s="157" t="s">
        <v>129</v>
      </c>
      <c r="F28" s="158" t="s">
        <v>130</v>
      </c>
      <c r="G28" s="159" t="n">
        <v>2</v>
      </c>
      <c r="H28" s="160" t="n">
        <f aca="false">+IF('Dati CLIENTE'!$C$3="spedito",VLOOKUP($E28,Calcoli!$B$8:$F$263,5,FALSE()),VLOOKUP($E28,Calcoli!$B$8:$F$263,4,FALSE()))</f>
        <v>10.15</v>
      </c>
      <c r="I28" s="159" t="n">
        <v>4</v>
      </c>
      <c r="J28" s="161"/>
      <c r="K28" s="162" t="str">
        <f aca="false">IF(J28=0,"",+J28*G28)</f>
        <v/>
      </c>
      <c r="L28" s="163" t="str">
        <f aca="false">IF(J28=0,"",+K28*H28)</f>
        <v/>
      </c>
      <c r="M28" s="164" t="str">
        <f aca="false">IF(J28=0,"",+K28*H28*(1+I28%))</f>
        <v/>
      </c>
      <c r="N28" s="163" t="str">
        <f aca="false">IF(J28=0,"",+L28-O28)</f>
        <v/>
      </c>
      <c r="O28" s="165" t="str">
        <f aca="false">IF($J28=0,"",+$H28*$K28*(1-$N$11))</f>
        <v/>
      </c>
      <c r="P28" s="165" t="str">
        <f aca="false">IF($J28=0,"",+$H28*$K28*(1-$N$11)*(1+$I28%))</f>
        <v/>
      </c>
      <c r="Q28" s="166" t="str">
        <f aca="false">+IF($Q$11=Calcoli!$C$2,'MODULO ORDINE'!P28,'MODULO ORDINE'!O28)</f>
        <v/>
      </c>
      <c r="R28" s="167"/>
      <c r="S28" s="168" t="str">
        <f aca="false">+IF(J28=0,"",IF($S$11=Calcoli!$C$2,$P28/'MODULO ORDINE'!K28,$O28/'MODULO ORDINE'!K28))</f>
        <v/>
      </c>
      <c r="T28" s="169"/>
      <c r="U28" s="170" t="s">
        <v>131</v>
      </c>
      <c r="V28" s="171"/>
      <c r="W28" s="100" t="n">
        <f aca="false">+J28</f>
        <v>0</v>
      </c>
    </row>
    <row r="29" customFormat="false" ht="29.15" hidden="false" customHeight="false" outlineLevel="0" collapsed="false">
      <c r="E29" s="157" t="s">
        <v>132</v>
      </c>
      <c r="F29" s="158" t="s">
        <v>133</v>
      </c>
      <c r="G29" s="159" t="n">
        <v>2</v>
      </c>
      <c r="H29" s="160" t="n">
        <f aca="false">+IF('Dati CLIENTE'!$C$3="spedito",VLOOKUP($E29,Calcoli!$B$8:$F$263,5,FALSE()),VLOOKUP($E29,Calcoli!$B$8:$F$263,4,FALSE()))</f>
        <v>8.15</v>
      </c>
      <c r="I29" s="159" t="n">
        <v>4</v>
      </c>
      <c r="J29" s="161"/>
      <c r="K29" s="162" t="str">
        <f aca="false">IF(J29=0,"",+J29*G29)</f>
        <v/>
      </c>
      <c r="L29" s="163" t="str">
        <f aca="false">IF(J29=0,"",+K29*H29)</f>
        <v/>
      </c>
      <c r="M29" s="164" t="str">
        <f aca="false">IF(J29=0,"",+K29*H29*(1+I29%))</f>
        <v/>
      </c>
      <c r="N29" s="163" t="str">
        <f aca="false">IF(J29=0,"",+L29-O29)</f>
        <v/>
      </c>
      <c r="O29" s="165" t="str">
        <f aca="false">IF($J29=0,"",+$H29*$K29*(1-$N$11))</f>
        <v/>
      </c>
      <c r="P29" s="165" t="str">
        <f aca="false">IF($J29=0,"",+$H29*$K29*(1-$N$11)*(1+$I29%))</f>
        <v/>
      </c>
      <c r="Q29" s="166" t="str">
        <f aca="false">+IF($Q$11=Calcoli!$C$2,'MODULO ORDINE'!P29,'MODULO ORDINE'!O29)</f>
        <v/>
      </c>
      <c r="R29" s="167"/>
      <c r="S29" s="168" t="str">
        <f aca="false">+IF(J29=0,"",IF($S$11=Calcoli!$C$2,$P29/'MODULO ORDINE'!K29,$O29/'MODULO ORDINE'!K29))</f>
        <v/>
      </c>
      <c r="T29" s="169"/>
      <c r="U29" s="170"/>
      <c r="V29" s="171"/>
      <c r="W29" s="100" t="n">
        <f aca="false">+J29</f>
        <v>0</v>
      </c>
    </row>
    <row r="30" customFormat="false" ht="29.15" hidden="false" customHeight="false" outlineLevel="0" collapsed="false">
      <c r="E30" s="157" t="s">
        <v>134</v>
      </c>
      <c r="F30" s="158" t="s">
        <v>135</v>
      </c>
      <c r="G30" s="159" t="n">
        <v>2</v>
      </c>
      <c r="H30" s="160" t="n">
        <f aca="false">+IF('Dati CLIENTE'!$C$3="spedito",VLOOKUP($E30,Calcoli!$B$8:$F$263,5,FALSE()),VLOOKUP($E30,Calcoli!$B$8:$F$263,4,FALSE()))</f>
        <v>8.15</v>
      </c>
      <c r="I30" s="159" t="n">
        <v>4</v>
      </c>
      <c r="J30" s="161"/>
      <c r="K30" s="162" t="str">
        <f aca="false">IF(J30=0,"",+J30*G30)</f>
        <v/>
      </c>
      <c r="L30" s="163" t="str">
        <f aca="false">IF(J30=0,"",+K30*H30)</f>
        <v/>
      </c>
      <c r="M30" s="164" t="str">
        <f aca="false">IF(J30=0,"",+K30*H30*(1+I30%))</f>
        <v/>
      </c>
      <c r="N30" s="163" t="str">
        <f aca="false">IF(J30=0,"",+L30-O30)</f>
        <v/>
      </c>
      <c r="O30" s="165" t="str">
        <f aca="false">IF($J30=0,"",+$H30*$K30*(1-$N$11))</f>
        <v/>
      </c>
      <c r="P30" s="165" t="str">
        <f aca="false">IF($J30=0,"",+$H30*$K30*(1-$N$11)*(1+$I30%))</f>
        <v/>
      </c>
      <c r="Q30" s="166" t="str">
        <f aca="false">+IF($Q$11=Calcoli!$C$2,'MODULO ORDINE'!P30,'MODULO ORDINE'!O30)</f>
        <v/>
      </c>
      <c r="R30" s="167"/>
      <c r="S30" s="168" t="str">
        <f aca="false">+IF(J30=0,"",IF($S$11=Calcoli!$C$2,$P30/'MODULO ORDINE'!K30,$O30/'MODULO ORDINE'!K30))</f>
        <v/>
      </c>
      <c r="T30" s="169"/>
      <c r="U30" s="170"/>
      <c r="V30" s="171"/>
      <c r="W30" s="100" t="n">
        <f aca="false">+J30</f>
        <v>0</v>
      </c>
    </row>
    <row r="31" customFormat="false" ht="29.15" hidden="false" customHeight="false" outlineLevel="0" collapsed="false">
      <c r="E31" s="157" t="s">
        <v>136</v>
      </c>
      <c r="F31" s="158" t="s">
        <v>137</v>
      </c>
      <c r="G31" s="159" t="n">
        <v>2</v>
      </c>
      <c r="H31" s="160" t="n">
        <f aca="false">+IF('Dati CLIENTE'!$C$3="spedito",VLOOKUP($E31,Calcoli!$B$8:$F$263,5,FALSE()),VLOOKUP($E31,Calcoli!$B$8:$F$263,4,FALSE()))</f>
        <v>10.6</v>
      </c>
      <c r="I31" s="159" t="n">
        <v>4</v>
      </c>
      <c r="J31" s="161"/>
      <c r="K31" s="162" t="str">
        <f aca="false">IF(J31=0,"",+J31*G31)</f>
        <v/>
      </c>
      <c r="L31" s="163" t="str">
        <f aca="false">IF(J31=0,"",+K31*H31)</f>
        <v/>
      </c>
      <c r="M31" s="164" t="str">
        <f aca="false">IF(J31=0,"",+K31*H31*(1+I31%))</f>
        <v/>
      </c>
      <c r="N31" s="163" t="str">
        <f aca="false">IF(J31=0,"",+L31-O31)</f>
        <v/>
      </c>
      <c r="O31" s="165" t="str">
        <f aca="false">IF($J31=0,"",+$H31*$K31*(1-$N$11))</f>
        <v/>
      </c>
      <c r="P31" s="165" t="str">
        <f aca="false">IF($J31=0,"",+$H31*$K31*(1-$N$11)*(1+$I31%))</f>
        <v/>
      </c>
      <c r="Q31" s="166" t="str">
        <f aca="false">+IF($Q$11=Calcoli!$C$2,'MODULO ORDINE'!P31,'MODULO ORDINE'!O31)</f>
        <v/>
      </c>
      <c r="R31" s="167"/>
      <c r="S31" s="168" t="str">
        <f aca="false">+IF(J31=0,"",IF($S$11=Calcoli!$C$2,$P31/'MODULO ORDINE'!K31,$O31/'MODULO ORDINE'!K31))</f>
        <v/>
      </c>
      <c r="T31" s="169"/>
      <c r="U31" s="170"/>
      <c r="V31" s="171"/>
    </row>
    <row r="32" customFormat="false" ht="29.15" hidden="false" customHeight="false" outlineLevel="0" collapsed="false">
      <c r="E32" s="157" t="s">
        <v>138</v>
      </c>
      <c r="F32" s="158" t="s">
        <v>139</v>
      </c>
      <c r="G32" s="159" t="n">
        <v>1</v>
      </c>
      <c r="H32" s="160" t="n">
        <f aca="false">+IF('Dati CLIENTE'!$C$3="spedito",VLOOKUP($E32,Calcoli!$B$8:$F$263,5,FALSE()),VLOOKUP($E32,Calcoli!$B$8:$F$263,4,FALSE()))</f>
        <v>12.65</v>
      </c>
      <c r="I32" s="159" t="n">
        <v>4</v>
      </c>
      <c r="J32" s="161"/>
      <c r="K32" s="162" t="str">
        <f aca="false">IF(J32=0,"",+J32*G32)</f>
        <v/>
      </c>
      <c r="L32" s="163" t="str">
        <f aca="false">IF(J32=0,"",+K32*H32)</f>
        <v/>
      </c>
      <c r="M32" s="164" t="str">
        <f aca="false">IF(J32=0,"",+K32*H32*(1+I32%))</f>
        <v/>
      </c>
      <c r="N32" s="163" t="str">
        <f aca="false">IF(J32=0,"",+L32-O32)</f>
        <v/>
      </c>
      <c r="O32" s="165" t="str">
        <f aca="false">IF($J32=0,"",+$H32*$K32*(1-$N$11))</f>
        <v/>
      </c>
      <c r="P32" s="165" t="str">
        <f aca="false">IF($J32=0,"",+$H32*$K32*(1-$N$11)*(1+$I32%))</f>
        <v/>
      </c>
      <c r="Q32" s="166" t="str">
        <f aca="false">+IF($Q$11=Calcoli!$C$2,'MODULO ORDINE'!P32,'MODULO ORDINE'!O32)</f>
        <v/>
      </c>
      <c r="R32" s="167"/>
      <c r="S32" s="168" t="str">
        <f aca="false">+IF(J32=0,"",IF($S$11=Calcoli!$C$2,$P32/'MODULO ORDINE'!K32,$O32/'MODULO ORDINE'!K32))</f>
        <v/>
      </c>
      <c r="T32" s="169"/>
      <c r="U32" s="170" t="s">
        <v>140</v>
      </c>
      <c r="V32" s="171"/>
      <c r="W32" s="100" t="n">
        <f aca="false">+J32</f>
        <v>0</v>
      </c>
    </row>
    <row r="33" customFormat="false" ht="29.15" hidden="false" customHeight="false" outlineLevel="0" collapsed="false">
      <c r="E33" s="157" t="s">
        <v>141</v>
      </c>
      <c r="F33" s="158" t="s">
        <v>142</v>
      </c>
      <c r="G33" s="159" t="n">
        <v>1</v>
      </c>
      <c r="H33" s="160" t="n">
        <f aca="false">+IF('Dati CLIENTE'!$C$3="spedito",VLOOKUP($E33,Calcoli!$B$8:$F$263,5,FALSE()),VLOOKUP($E33,Calcoli!$B$8:$F$263,4,FALSE()))</f>
        <v>12.35</v>
      </c>
      <c r="I33" s="159" t="n">
        <v>4</v>
      </c>
      <c r="J33" s="161"/>
      <c r="K33" s="162" t="str">
        <f aca="false">IF(J33=0,"",+J33*G33)</f>
        <v/>
      </c>
      <c r="L33" s="163" t="str">
        <f aca="false">IF(J33=0,"",+K33*H33)</f>
        <v/>
      </c>
      <c r="M33" s="164" t="str">
        <f aca="false">IF(J33=0,"",+K33*H33*(1+I33%))</f>
        <v/>
      </c>
      <c r="N33" s="163" t="str">
        <f aca="false">IF(J33=0,"",+L33-O33)</f>
        <v/>
      </c>
      <c r="O33" s="165" t="str">
        <f aca="false">IF($J33=0,"",+$H33*$K33*(1-$N$11))</f>
        <v/>
      </c>
      <c r="P33" s="165" t="str">
        <f aca="false">IF($J33=0,"",+$H33*$K33*(1-$N$11)*(1+$I33%))</f>
        <v/>
      </c>
      <c r="Q33" s="166" t="str">
        <f aca="false">+IF($Q$11=Calcoli!$C$2,'MODULO ORDINE'!P33,'MODULO ORDINE'!O33)</f>
        <v/>
      </c>
      <c r="R33" s="167"/>
      <c r="S33" s="168" t="str">
        <f aca="false">+IF(J33=0,"",IF($S$11=Calcoli!$C$2,$P33/'MODULO ORDINE'!K33,$O33/'MODULO ORDINE'!K33))</f>
        <v/>
      </c>
      <c r="T33" s="169"/>
      <c r="U33" s="170" t="s">
        <v>143</v>
      </c>
      <c r="V33" s="171"/>
      <c r="W33" s="100" t="n">
        <f aca="false">+J33</f>
        <v>0</v>
      </c>
    </row>
    <row r="34" customFormat="false" ht="29.15" hidden="false" customHeight="false" outlineLevel="0" collapsed="false">
      <c r="E34" s="157"/>
      <c r="F34" s="172" t="s">
        <v>144</v>
      </c>
      <c r="G34" s="173"/>
      <c r="H34" s="160"/>
      <c r="I34" s="159"/>
      <c r="J34" s="161"/>
      <c r="K34" s="162" t="str">
        <f aca="false">IF(J34=0,"",+J34*G34)</f>
        <v/>
      </c>
      <c r="L34" s="163" t="str">
        <f aca="false">IF(J34=0,"",+K34*H34)</f>
        <v/>
      </c>
      <c r="M34" s="164" t="str">
        <f aca="false">IF(J34=0,"",+K34*H34*(1+I34%))</f>
        <v/>
      </c>
      <c r="N34" s="163" t="str">
        <f aca="false">IF(J34=0,"",+L34-O34)</f>
        <v/>
      </c>
      <c r="O34" s="165" t="str">
        <f aca="false">IF($J34=0,"",+$H34*$K34*(1-$N$11))</f>
        <v/>
      </c>
      <c r="P34" s="165" t="str">
        <f aca="false">IF($J34=0,"",+$H34*$K34*(1-$N$11)*(1+$I34%))</f>
        <v/>
      </c>
      <c r="Q34" s="166" t="str">
        <f aca="false">+IF($Q$11=Calcoli!$C$2,'MODULO ORDINE'!P34,'MODULO ORDINE'!O34)</f>
        <v/>
      </c>
      <c r="R34" s="167"/>
      <c r="S34" s="168" t="str">
        <f aca="false">+IF(J34=0,"",IF($S$11=Calcoli!$C$2,$P34/'MODULO ORDINE'!K34,$O34/'MODULO ORDINE'!K34))</f>
        <v/>
      </c>
      <c r="T34" s="169"/>
      <c r="U34" s="174"/>
      <c r="V34" s="175"/>
      <c r="W34" s="100" t="n">
        <f aca="false">+J34</f>
        <v>0</v>
      </c>
    </row>
    <row r="35" customFormat="false" ht="29.15" hidden="false" customHeight="false" outlineLevel="0" collapsed="false">
      <c r="E35" s="157" t="s">
        <v>145</v>
      </c>
      <c r="F35" s="158" t="s">
        <v>146</v>
      </c>
      <c r="G35" s="173" t="n">
        <v>24</v>
      </c>
      <c r="H35" s="160" t="n">
        <f aca="false">+IF('Dati CLIENTE'!$C$3="spedito",VLOOKUP($E35,Calcoli!$B$8:$F$263,5,FALSE()),VLOOKUP($E35,Calcoli!$B$8:$F$263,4,FALSE()))</f>
        <v>1.1</v>
      </c>
      <c r="I35" s="159" t="n">
        <v>4</v>
      </c>
      <c r="J35" s="161"/>
      <c r="K35" s="162" t="str">
        <f aca="false">IF(J35=0,"",+J35*G35)</f>
        <v/>
      </c>
      <c r="L35" s="163" t="str">
        <f aca="false">IF(J35=0,"",+K35*H35)</f>
        <v/>
      </c>
      <c r="M35" s="164" t="str">
        <f aca="false">IF(J35=0,"",+K35*H35*(1+I35%))</f>
        <v/>
      </c>
      <c r="N35" s="163" t="str">
        <f aca="false">IF(J35=0,"",+L35-O35)</f>
        <v/>
      </c>
      <c r="O35" s="165" t="str">
        <f aca="false">IF($J35=0,"",+$H35*$K35*(1-$N$11))</f>
        <v/>
      </c>
      <c r="P35" s="165" t="str">
        <f aca="false">IF($J35=0,"",+$H35*$K35*(1-$N$11)*(1+$I35%))</f>
        <v/>
      </c>
      <c r="Q35" s="166" t="str">
        <f aca="false">+IF($Q$11=Calcoli!$C$2,'MODULO ORDINE'!P35,'MODULO ORDINE'!O35)</f>
        <v/>
      </c>
      <c r="R35" s="167"/>
      <c r="S35" s="168" t="str">
        <f aca="false">+IF(J35=0,"",IF($S$11=Calcoli!$C$2,$P35/'MODULO ORDINE'!K35,$O35/'MODULO ORDINE'!K35))</f>
        <v/>
      </c>
      <c r="T35" s="169"/>
      <c r="U35" s="174"/>
      <c r="V35" s="175"/>
    </row>
    <row r="36" customFormat="false" ht="29.15" hidden="false" customHeight="false" outlineLevel="0" collapsed="false">
      <c r="E36" s="157" t="s">
        <v>147</v>
      </c>
      <c r="F36" s="158" t="s">
        <v>148</v>
      </c>
      <c r="G36" s="159" t="n">
        <v>24</v>
      </c>
      <c r="H36" s="160" t="n">
        <f aca="false">+IF('Dati CLIENTE'!$C$3="spedito",VLOOKUP($E36,Calcoli!$B$8:$F$263,5,FALSE()),VLOOKUP($E36,Calcoli!$B$8:$F$263,4,FALSE()))</f>
        <v>1.1</v>
      </c>
      <c r="I36" s="159" t="n">
        <v>4</v>
      </c>
      <c r="J36" s="161"/>
      <c r="K36" s="162" t="str">
        <f aca="false">IF(J36=0,"",+J36*G36)</f>
        <v/>
      </c>
      <c r="L36" s="163" t="str">
        <f aca="false">IF(J36=0,"",+K36*H36)</f>
        <v/>
      </c>
      <c r="M36" s="164" t="str">
        <f aca="false">IF(J36=0,"",+K36*H36*(1+I36%))</f>
        <v/>
      </c>
      <c r="N36" s="163" t="str">
        <f aca="false">IF(J36=0,"",+L36-O36)</f>
        <v/>
      </c>
      <c r="O36" s="165" t="str">
        <f aca="false">IF($J36=0,"",+$H36*$K36*(1-$N$11))</f>
        <v/>
      </c>
      <c r="P36" s="165" t="str">
        <f aca="false">IF($J36=0,"",+$H36*$K36*(1-$N$11)*(1+$I36%))</f>
        <v/>
      </c>
      <c r="Q36" s="166" t="str">
        <f aca="false">+IF($Q$11=Calcoli!$C$2,'MODULO ORDINE'!P36,'MODULO ORDINE'!O36)</f>
        <v/>
      </c>
      <c r="R36" s="167"/>
      <c r="S36" s="168" t="str">
        <f aca="false">+IF(J36=0,"",IF($S$11=Calcoli!$C$2,$P36/'MODULO ORDINE'!K36,$O36/'MODULO ORDINE'!K36))</f>
        <v/>
      </c>
      <c r="T36" s="154"/>
      <c r="U36" s="174"/>
      <c r="V36" s="175"/>
      <c r="W36" s="100" t="n">
        <f aca="false">+J36</f>
        <v>0</v>
      </c>
    </row>
    <row r="37" customFormat="false" ht="29.15" hidden="false" customHeight="false" outlineLevel="0" collapsed="false">
      <c r="E37" s="157" t="s">
        <v>149</v>
      </c>
      <c r="F37" s="158" t="s">
        <v>150</v>
      </c>
      <c r="G37" s="159" t="n">
        <v>24</v>
      </c>
      <c r="H37" s="160" t="n">
        <f aca="false">+IF('Dati CLIENTE'!$C$3="spedito",VLOOKUP($E37,Calcoli!$B$8:$F$263,5,FALSE()),VLOOKUP($E37,Calcoli!$B$8:$F$263,4,FALSE()))</f>
        <v>1.1</v>
      </c>
      <c r="I37" s="159" t="n">
        <v>4</v>
      </c>
      <c r="J37" s="161"/>
      <c r="K37" s="162" t="str">
        <f aca="false">IF(J37=0,"",+J37*G37)</f>
        <v/>
      </c>
      <c r="L37" s="163" t="str">
        <f aca="false">IF(J37=0,"",+K37*H37)</f>
        <v/>
      </c>
      <c r="M37" s="164" t="str">
        <f aca="false">IF(J37=0,"",+K37*H37*(1+I37%))</f>
        <v/>
      </c>
      <c r="N37" s="163" t="str">
        <f aca="false">IF(J37=0,"",+L37-O37)</f>
        <v/>
      </c>
      <c r="O37" s="165" t="str">
        <f aca="false">IF($J37=0,"",+$H37*$K37*(1-$N$11))</f>
        <v/>
      </c>
      <c r="P37" s="165" t="str">
        <f aca="false">IF($J37=0,"",+$H37*$K37*(1-$N$11)*(1+$I37%))</f>
        <v/>
      </c>
      <c r="Q37" s="166" t="str">
        <f aca="false">+IF($Q$11=Calcoli!$C$2,'MODULO ORDINE'!P37,'MODULO ORDINE'!O37)</f>
        <v/>
      </c>
      <c r="R37" s="167"/>
      <c r="S37" s="168" t="str">
        <f aca="false">+IF(J37=0,"",IF($S$11=Calcoli!$C$2,$P37/'MODULO ORDINE'!K37,$O37/'MODULO ORDINE'!K37))</f>
        <v/>
      </c>
      <c r="T37" s="169"/>
      <c r="U37" s="174"/>
      <c r="V37" s="175"/>
      <c r="W37" s="100" t="n">
        <f aca="false">+J37</f>
        <v>0</v>
      </c>
    </row>
    <row r="38" customFormat="false" ht="29.15" hidden="false" customHeight="false" outlineLevel="0" collapsed="false">
      <c r="E38" s="157" t="s">
        <v>151</v>
      </c>
      <c r="F38" s="158" t="s">
        <v>152</v>
      </c>
      <c r="G38" s="159" t="n">
        <v>12</v>
      </c>
      <c r="H38" s="160" t="n">
        <f aca="false">+IF('Dati CLIENTE'!$C$3="spedito",VLOOKUP($E38,Calcoli!$B$8:$F$263,5,FALSE()),VLOOKUP($E38,Calcoli!$B$8:$F$263,4,FALSE()))</f>
        <v>1.4</v>
      </c>
      <c r="I38" s="159" t="n">
        <v>4</v>
      </c>
      <c r="J38" s="161"/>
      <c r="K38" s="162" t="str">
        <f aca="false">IF(J38=0,"",+J38*G38)</f>
        <v/>
      </c>
      <c r="L38" s="163" t="str">
        <f aca="false">IF(J38=0,"",+K38*H38)</f>
        <v/>
      </c>
      <c r="M38" s="164" t="str">
        <f aca="false">IF(J38=0,"",+K38*H38*(1+I38%))</f>
        <v/>
      </c>
      <c r="N38" s="163" t="str">
        <f aca="false">IF(J38=0,"",+L38-O38)</f>
        <v/>
      </c>
      <c r="O38" s="165" t="str">
        <f aca="false">IF($J38=0,"",+$H38*$K38*(1-$N$11))</f>
        <v/>
      </c>
      <c r="P38" s="165" t="str">
        <f aca="false">IF($J38=0,"",+$H38*$K38*(1-$N$11)*(1+$I38%))</f>
        <v/>
      </c>
      <c r="Q38" s="166" t="str">
        <f aca="false">+IF($Q$11=Calcoli!$C$2,'MODULO ORDINE'!P38,'MODULO ORDINE'!O38)</f>
        <v/>
      </c>
      <c r="R38" s="167"/>
      <c r="S38" s="168" t="str">
        <f aca="false">+IF(J38=0,"",IF($S$11=Calcoli!$C$2,$P38/'MODULO ORDINE'!K38,$O38/'MODULO ORDINE'!K38))</f>
        <v/>
      </c>
      <c r="T38" s="169"/>
      <c r="U38" s="174"/>
      <c r="V38" s="175"/>
      <c r="W38" s="100" t="n">
        <f aca="false">+J38</f>
        <v>0</v>
      </c>
    </row>
    <row r="39" customFormat="false" ht="29.15" hidden="false" customHeight="false" outlineLevel="0" collapsed="false">
      <c r="E39" s="157" t="s">
        <v>153</v>
      </c>
      <c r="F39" s="158" t="s">
        <v>154</v>
      </c>
      <c r="G39" s="159" t="n">
        <v>2</v>
      </c>
      <c r="H39" s="160" t="n">
        <f aca="false">+IF('Dati CLIENTE'!$C$3="spedito",VLOOKUP($E39,Calcoli!$B$8:$F$263,5,FALSE()),VLOOKUP($E39,Calcoli!$B$8:$F$263,4,FALSE()))</f>
        <v>9.05</v>
      </c>
      <c r="I39" s="159" t="n">
        <v>4</v>
      </c>
      <c r="J39" s="161"/>
      <c r="K39" s="162" t="str">
        <f aca="false">IF(J39=0,"",+J39*G39)</f>
        <v/>
      </c>
      <c r="L39" s="163" t="str">
        <f aca="false">IF(J39=0,"",+K39*H39)</f>
        <v/>
      </c>
      <c r="M39" s="164" t="str">
        <f aca="false">IF(J39=0,"",+K39*H39*(1+I39%))</f>
        <v/>
      </c>
      <c r="N39" s="163" t="str">
        <f aca="false">IF(J39=0,"",+L39-O39)</f>
        <v/>
      </c>
      <c r="O39" s="165" t="str">
        <f aca="false">IF($J39=0,"",+$H39*$K39*(1-$N$11))</f>
        <v/>
      </c>
      <c r="P39" s="165" t="str">
        <f aca="false">IF($J39=0,"",+$H39*$K39*(1-$N$11)*(1+$I39%))</f>
        <v/>
      </c>
      <c r="Q39" s="166" t="str">
        <f aca="false">+IF($Q$11=Calcoli!$C$2,'MODULO ORDINE'!P39,'MODULO ORDINE'!O39)</f>
        <v/>
      </c>
      <c r="R39" s="167"/>
      <c r="S39" s="168" t="str">
        <f aca="false">+IF(J39=0,"",IF($S$11=Calcoli!$C$2,$P39/'MODULO ORDINE'!K39,$O39/'MODULO ORDINE'!K39))</f>
        <v/>
      </c>
      <c r="T39" s="169"/>
      <c r="U39" s="174"/>
      <c r="V39" s="175"/>
      <c r="W39" s="100" t="n">
        <f aca="false">+J39</f>
        <v>0</v>
      </c>
    </row>
    <row r="40" customFormat="false" ht="29.15" hidden="false" customHeight="false" outlineLevel="0" collapsed="false">
      <c r="E40" s="157" t="s">
        <v>155</v>
      </c>
      <c r="F40" s="158" t="s">
        <v>156</v>
      </c>
      <c r="G40" s="159" t="n">
        <v>2</v>
      </c>
      <c r="H40" s="160" t="n">
        <f aca="false">+IF('Dati CLIENTE'!$C$3="spedito",VLOOKUP($E40,Calcoli!$B$8:$F$263,5,FALSE()),VLOOKUP($E40,Calcoli!$B$8:$F$263,4,FALSE()))</f>
        <v>9.05</v>
      </c>
      <c r="I40" s="159" t="n">
        <v>4</v>
      </c>
      <c r="J40" s="161"/>
      <c r="K40" s="162" t="str">
        <f aca="false">IF(J40=0,"",+J40*G40)</f>
        <v/>
      </c>
      <c r="L40" s="163" t="str">
        <f aca="false">IF(J40=0,"",+K40*H40)</f>
        <v/>
      </c>
      <c r="M40" s="164" t="str">
        <f aca="false">IF(J40=0,"",+K40*H40*(1+I40%))</f>
        <v/>
      </c>
      <c r="N40" s="163" t="str">
        <f aca="false">IF(J40=0,"",+L40-O40)</f>
        <v/>
      </c>
      <c r="O40" s="165" t="str">
        <f aca="false">IF($J40=0,"",+$H40*$K40*(1-$N$11))</f>
        <v/>
      </c>
      <c r="P40" s="165" t="str">
        <f aca="false">IF($J40=0,"",+$H40*$K40*(1-$N$11)*(1+$I40%))</f>
        <v/>
      </c>
      <c r="Q40" s="166" t="str">
        <f aca="false">+IF($Q$11=Calcoli!$C$2,'MODULO ORDINE'!P40,'MODULO ORDINE'!O40)</f>
        <v/>
      </c>
      <c r="R40" s="167"/>
      <c r="S40" s="168" t="str">
        <f aca="false">+IF(J40=0,"",IF($S$11=Calcoli!$C$2,$P40/'MODULO ORDINE'!K40,$O40/'MODULO ORDINE'!K40))</f>
        <v/>
      </c>
      <c r="T40" s="169"/>
      <c r="U40" s="174"/>
      <c r="V40" s="175"/>
      <c r="W40" s="100" t="n">
        <f aca="false">+J40</f>
        <v>0</v>
      </c>
    </row>
    <row r="41" customFormat="false" ht="29.15" hidden="false" customHeight="false" outlineLevel="0" collapsed="false">
      <c r="E41" s="157" t="s">
        <v>157</v>
      </c>
      <c r="F41" s="158" t="s">
        <v>158</v>
      </c>
      <c r="G41" s="159" t="n">
        <v>2</v>
      </c>
      <c r="H41" s="160" t="n">
        <f aca="false">+IF('Dati CLIENTE'!$C$3="spedito",VLOOKUP($E41,Calcoli!$B$8:$F$263,5,FALSE()),VLOOKUP($E41,Calcoli!$B$8:$F$263,4,FALSE()))</f>
        <v>9.05</v>
      </c>
      <c r="I41" s="159" t="n">
        <v>4</v>
      </c>
      <c r="J41" s="161"/>
      <c r="K41" s="162" t="str">
        <f aca="false">IF(J41=0,"",+J41*G41)</f>
        <v/>
      </c>
      <c r="L41" s="163" t="str">
        <f aca="false">IF(J41=0,"",+K41*H41)</f>
        <v/>
      </c>
      <c r="M41" s="164" t="str">
        <f aca="false">IF(J41=0,"",+K41*H41*(1+I41%))</f>
        <v/>
      </c>
      <c r="N41" s="163" t="str">
        <f aca="false">IF(J41=0,"",+L41-O41)</f>
        <v/>
      </c>
      <c r="O41" s="165" t="str">
        <f aca="false">IF($J41=0,"",+$H41*$K41*(1-$N$11))</f>
        <v/>
      </c>
      <c r="P41" s="165" t="str">
        <f aca="false">IF($J41=0,"",+$H41*$K41*(1-$N$11)*(1+$I41%))</f>
        <v/>
      </c>
      <c r="Q41" s="166" t="str">
        <f aca="false">+IF($Q$11=Calcoli!$C$2,'MODULO ORDINE'!P41,'MODULO ORDINE'!O41)</f>
        <v/>
      </c>
      <c r="R41" s="167"/>
      <c r="S41" s="168" t="str">
        <f aca="false">+IF(J41=0,"",IF($S$11=Calcoli!$C$2,$P41/'MODULO ORDINE'!K41,$O41/'MODULO ORDINE'!K41))</f>
        <v/>
      </c>
      <c r="T41" s="154"/>
      <c r="U41" s="174"/>
      <c r="V41" s="175"/>
      <c r="W41" s="100" t="n">
        <f aca="false">+J41</f>
        <v>0</v>
      </c>
    </row>
    <row r="42" customFormat="false" ht="29.15" hidden="false" customHeight="false" outlineLevel="0" collapsed="false">
      <c r="E42" s="157"/>
      <c r="F42" s="172" t="s">
        <v>159</v>
      </c>
      <c r="G42" s="159"/>
      <c r="H42" s="160"/>
      <c r="I42" s="159"/>
      <c r="J42" s="161"/>
      <c r="K42" s="162" t="str">
        <f aca="false">IF(J42=0,"",+J42*G42)</f>
        <v/>
      </c>
      <c r="L42" s="163" t="str">
        <f aca="false">IF(J42=0,"",+K42*H42)</f>
        <v/>
      </c>
      <c r="M42" s="164" t="str">
        <f aca="false">IF(J42=0,"",+K42*H42*(1+I42%))</f>
        <v/>
      </c>
      <c r="N42" s="163" t="str">
        <f aca="false">IF(J42=0,"",+L42-O42)</f>
        <v/>
      </c>
      <c r="O42" s="165" t="str">
        <f aca="false">IF($J42=0,"",+$H42*$K42*(1-$N$11))</f>
        <v/>
      </c>
      <c r="P42" s="165" t="str">
        <f aca="false">IF($J42=0,"",+$H42*$K42*(1-$N$11)*(1+$I42%))</f>
        <v/>
      </c>
      <c r="Q42" s="166" t="str">
        <f aca="false">+IF($Q$11=Calcoli!$C$2,'MODULO ORDINE'!P42,'MODULO ORDINE'!O42)</f>
        <v/>
      </c>
      <c r="R42" s="167"/>
      <c r="S42" s="168" t="str">
        <f aca="false">+IF(J42=0,"",IF($S$11=Calcoli!$C$2,$P42/'MODULO ORDINE'!K42,$O42/'MODULO ORDINE'!K42))</f>
        <v/>
      </c>
      <c r="T42" s="169"/>
      <c r="U42" s="174" t="e">
        <f aca="false">#N/A</f>
        <v>#N/A</v>
      </c>
      <c r="V42" s="175"/>
      <c r="W42" s="100" t="n">
        <f aca="false">+J42</f>
        <v>0</v>
      </c>
    </row>
    <row r="43" customFormat="false" ht="29.15" hidden="false" customHeight="false" outlineLevel="0" collapsed="false">
      <c r="E43" s="157" t="s">
        <v>160</v>
      </c>
      <c r="F43" s="158" t="s">
        <v>161</v>
      </c>
      <c r="G43" s="159" t="n">
        <v>20</v>
      </c>
      <c r="H43" s="160" t="n">
        <f aca="false">+IF('Dati CLIENTE'!$C$3="spedito",VLOOKUP($E43,Calcoli!$B$8:$F$263,5,FALSE()),VLOOKUP($E43,Calcoli!$B$8:$F$263,4,FALSE()))</f>
        <v>1.75</v>
      </c>
      <c r="I43" s="159" t="n">
        <v>4</v>
      </c>
      <c r="J43" s="161"/>
      <c r="K43" s="162" t="str">
        <f aca="false">IF(J43=0,"",+J43*G43)</f>
        <v/>
      </c>
      <c r="L43" s="163" t="str">
        <f aca="false">IF(J43=0,"",+K43*H43)</f>
        <v/>
      </c>
      <c r="M43" s="164" t="str">
        <f aca="false">IF(J43=0,"",+K43*H43*(1+I43%))</f>
        <v/>
      </c>
      <c r="N43" s="163" t="str">
        <f aca="false">IF(J43=0,"",+L43-O43)</f>
        <v/>
      </c>
      <c r="O43" s="165" t="str">
        <f aca="false">IF($J43=0,"",+$H43*$K43*(1-$N$11))</f>
        <v/>
      </c>
      <c r="P43" s="165" t="str">
        <f aca="false">IF($J43=0,"",+$H43*$K43*(1-$N$11)*(1+$I43%))</f>
        <v/>
      </c>
      <c r="Q43" s="166" t="str">
        <f aca="false">+IF($Q$11=Calcoli!$C$2,'MODULO ORDINE'!P43,'MODULO ORDINE'!O43)</f>
        <v/>
      </c>
      <c r="R43" s="167"/>
      <c r="S43" s="168" t="str">
        <f aca="false">+IF(J43=0,"",IF($S$11=Calcoli!$C$2,$P43/'MODULO ORDINE'!K43,$O43/'MODULO ORDINE'!K43))</f>
        <v/>
      </c>
      <c r="T43" s="154"/>
      <c r="U43" s="174" t="s">
        <v>162</v>
      </c>
      <c r="V43" s="175"/>
      <c r="W43" s="100" t="n">
        <f aca="false">+J43</f>
        <v>0</v>
      </c>
    </row>
    <row r="44" customFormat="false" ht="29.15" hidden="false" customHeight="false" outlineLevel="0" collapsed="false">
      <c r="E44" s="157" t="s">
        <v>163</v>
      </c>
      <c r="F44" s="158" t="s">
        <v>164</v>
      </c>
      <c r="G44" s="159" t="n">
        <v>24</v>
      </c>
      <c r="H44" s="160" t="n">
        <f aca="false">+IF('Dati CLIENTE'!$C$3="spedito",VLOOKUP($E44,Calcoli!$B$8:$F$263,5,FALSE()),VLOOKUP($E44,Calcoli!$B$8:$F$263,4,FALSE()))</f>
        <v>1.75</v>
      </c>
      <c r="I44" s="159" t="n">
        <v>4</v>
      </c>
      <c r="J44" s="161"/>
      <c r="K44" s="162" t="str">
        <f aca="false">IF(J44=0,"",+J44*G44)</f>
        <v/>
      </c>
      <c r="L44" s="163" t="str">
        <f aca="false">IF(J44=0,"",+K44*H44)</f>
        <v/>
      </c>
      <c r="M44" s="164" t="str">
        <f aca="false">IF(J44=0,"",+K44*H44*(1+I44%))</f>
        <v/>
      </c>
      <c r="N44" s="163" t="str">
        <f aca="false">IF(J44=0,"",+L44-O44)</f>
        <v/>
      </c>
      <c r="O44" s="165" t="str">
        <f aca="false">IF($J44=0,"",+$H44*$K44*(1-$N$11))</f>
        <v/>
      </c>
      <c r="P44" s="165" t="str">
        <f aca="false">IF($J44=0,"",+$H44*$K44*(1-$N$11)*(1+$I44%))</f>
        <v/>
      </c>
      <c r="Q44" s="166" t="str">
        <f aca="false">+IF($Q$11=Calcoli!$C$2,'MODULO ORDINE'!P44,'MODULO ORDINE'!O44)</f>
        <v/>
      </c>
      <c r="R44" s="167"/>
      <c r="S44" s="168" t="str">
        <f aca="false">+IF(J44=0,"",IF($S$11=Calcoli!$C$2,$P44/'MODULO ORDINE'!K44,$O44/'MODULO ORDINE'!K44))</f>
        <v/>
      </c>
      <c r="T44" s="169"/>
      <c r="U44" s="174"/>
      <c r="V44" s="175"/>
      <c r="W44" s="100" t="n">
        <f aca="false">+J44</f>
        <v>0</v>
      </c>
    </row>
    <row r="45" customFormat="false" ht="29.15" hidden="false" customHeight="false" outlineLevel="0" collapsed="false">
      <c r="E45" s="157" t="s">
        <v>165</v>
      </c>
      <c r="F45" s="158" t="s">
        <v>166</v>
      </c>
      <c r="G45" s="159" t="n">
        <v>12</v>
      </c>
      <c r="H45" s="160" t="n">
        <f aca="false">+IF('Dati CLIENTE'!$C$3="spedito",VLOOKUP($E45,Calcoli!$B$8:$F$263,5,FALSE()),VLOOKUP($E45,Calcoli!$B$8:$F$263,4,FALSE()))</f>
        <v>1.75</v>
      </c>
      <c r="I45" s="159" t="n">
        <v>4</v>
      </c>
      <c r="J45" s="161"/>
      <c r="K45" s="162" t="str">
        <f aca="false">IF(J45=0,"",+J45*G45)</f>
        <v/>
      </c>
      <c r="L45" s="163" t="str">
        <f aca="false">IF(J45=0,"",+K45*H45)</f>
        <v/>
      </c>
      <c r="M45" s="164" t="str">
        <f aca="false">IF(J45=0,"",+K45*H45*(1+I45%))</f>
        <v/>
      </c>
      <c r="N45" s="163" t="str">
        <f aca="false">IF(J45=0,"",+L45-O45)</f>
        <v/>
      </c>
      <c r="O45" s="165" t="str">
        <f aca="false">IF($J45=0,"",+$H45*$K45*(1-$N$11))</f>
        <v/>
      </c>
      <c r="P45" s="165" t="str">
        <f aca="false">IF($J45=0,"",+$H45*$K45*(1-$N$11)*(1+$I45%))</f>
        <v/>
      </c>
      <c r="Q45" s="166" t="str">
        <f aca="false">+IF($Q$11=Calcoli!$C$2,'MODULO ORDINE'!P45,'MODULO ORDINE'!O45)</f>
        <v/>
      </c>
      <c r="R45" s="167"/>
      <c r="S45" s="168" t="str">
        <f aca="false">+IF(J45=0,"",IF($S$11=Calcoli!$C$2,$P45/'MODULO ORDINE'!K45,$O45/'MODULO ORDINE'!K45))</f>
        <v/>
      </c>
      <c r="T45" s="169"/>
      <c r="U45" s="174" t="s">
        <v>167</v>
      </c>
      <c r="V45" s="175"/>
      <c r="W45" s="100" t="n">
        <f aca="false">+J45</f>
        <v>0</v>
      </c>
    </row>
    <row r="46" customFormat="false" ht="29.15" hidden="false" customHeight="false" outlineLevel="0" collapsed="false">
      <c r="E46" s="157" t="s">
        <v>168</v>
      </c>
      <c r="F46" s="158" t="s">
        <v>169</v>
      </c>
      <c r="G46" s="176" t="n">
        <v>2</v>
      </c>
      <c r="H46" s="160" t="n">
        <f aca="false">+IF('Dati CLIENTE'!$C$3="spedito",VLOOKUP($E46,Calcoli!$B$8:$F$263,5,FALSE()),VLOOKUP($E46,Calcoli!$B$8:$F$263,4,FALSE()))</f>
        <v>14.55</v>
      </c>
      <c r="I46" s="159" t="n">
        <v>4</v>
      </c>
      <c r="J46" s="161"/>
      <c r="K46" s="162" t="str">
        <f aca="false">IF(J46=0,"",+J46*G46)</f>
        <v/>
      </c>
      <c r="L46" s="163" t="str">
        <f aca="false">IF(J46=0,"",+K46*H46)</f>
        <v/>
      </c>
      <c r="M46" s="164" t="str">
        <f aca="false">IF(J46=0,"",+K46*H46*(1+I46%))</f>
        <v/>
      </c>
      <c r="N46" s="163" t="str">
        <f aca="false">IF(J46=0,"",+L46-O46)</f>
        <v/>
      </c>
      <c r="O46" s="165" t="str">
        <f aca="false">IF($J46=0,"",+$H46*$K46*(1-$N$11))</f>
        <v/>
      </c>
      <c r="P46" s="165" t="str">
        <f aca="false">IF($J46=0,"",+$H46*$K46*(1-$N$11)*(1+$I46%))</f>
        <v/>
      </c>
      <c r="Q46" s="166" t="str">
        <f aca="false">+IF($Q$11=Calcoli!$C$2,'MODULO ORDINE'!P46,'MODULO ORDINE'!O46)</f>
        <v/>
      </c>
      <c r="R46" s="167"/>
      <c r="S46" s="168" t="str">
        <f aca="false">+IF(J46=0,"",IF($S$11=Calcoli!$C$2,$P46/'MODULO ORDINE'!K46,$O46/'MODULO ORDINE'!K46))</f>
        <v/>
      </c>
      <c r="T46" s="177"/>
      <c r="U46" s="178"/>
      <c r="V46" s="179"/>
      <c r="W46" s="100" t="n">
        <f aca="false">SUM(W47:W51)</f>
        <v>0</v>
      </c>
    </row>
    <row r="47" customFormat="false" ht="29.15" hidden="false" customHeight="false" outlineLevel="0" collapsed="false">
      <c r="E47" s="157"/>
      <c r="F47" s="172" t="s">
        <v>170</v>
      </c>
      <c r="G47" s="159"/>
      <c r="H47" s="160"/>
      <c r="I47" s="159"/>
      <c r="J47" s="161"/>
      <c r="K47" s="162" t="str">
        <f aca="false">IF(J47=0,"",+J47*G47)</f>
        <v/>
      </c>
      <c r="L47" s="163" t="str">
        <f aca="false">IF(J47=0,"",+K47*H47)</f>
        <v/>
      </c>
      <c r="M47" s="164" t="str">
        <f aca="false">IF(J47=0,"",+K47*H47*(1+I47%))</f>
        <v/>
      </c>
      <c r="N47" s="163" t="str">
        <f aca="false">IF(J47=0,"",+L47-O47)</f>
        <v/>
      </c>
      <c r="O47" s="165" t="str">
        <f aca="false">IF($J47=0,"",+$H47*$K47*(1-$N$11))</f>
        <v/>
      </c>
      <c r="P47" s="165" t="str">
        <f aca="false">IF($J47=0,"",+$H47*$K47*(1-$N$11)*(1+$I47%))</f>
        <v/>
      </c>
      <c r="Q47" s="166" t="str">
        <f aca="false">+IF($Q$11=Calcoli!$C$2,'MODULO ORDINE'!P47,'MODULO ORDINE'!O47)</f>
        <v/>
      </c>
      <c r="R47" s="167"/>
      <c r="S47" s="168" t="str">
        <f aca="false">+IF(J47=0,"",IF($S$11=Calcoli!$C$2,$P47/'MODULO ORDINE'!K47,$O47/'MODULO ORDINE'!K47))</f>
        <v/>
      </c>
      <c r="T47" s="169"/>
      <c r="U47" s="174" t="s">
        <v>171</v>
      </c>
      <c r="V47" s="175"/>
      <c r="W47" s="100" t="n">
        <f aca="false">+J47</f>
        <v>0</v>
      </c>
    </row>
    <row r="48" customFormat="false" ht="29.15" hidden="false" customHeight="false" outlineLevel="0" collapsed="false">
      <c r="E48" s="157" t="s">
        <v>172</v>
      </c>
      <c r="F48" s="158" t="s">
        <v>173</v>
      </c>
      <c r="G48" s="159" t="n">
        <v>12</v>
      </c>
      <c r="H48" s="160" t="n">
        <f aca="false">+IF('Dati CLIENTE'!$C$3="spedito",VLOOKUP($E48,Calcoli!$B$8:$F$263,5,FALSE()),VLOOKUP($E48,Calcoli!$B$8:$F$263,4,FALSE()))</f>
        <v>1.9</v>
      </c>
      <c r="I48" s="159" t="n">
        <v>4</v>
      </c>
      <c r="J48" s="161"/>
      <c r="K48" s="162" t="str">
        <f aca="false">IF(J48=0,"",+J48*G48)</f>
        <v/>
      </c>
      <c r="L48" s="163" t="str">
        <f aca="false">IF(J48=0,"",+K48*H48)</f>
        <v/>
      </c>
      <c r="M48" s="164" t="str">
        <f aca="false">IF(J48=0,"",+K48*H48*(1+I48%))</f>
        <v/>
      </c>
      <c r="N48" s="163" t="str">
        <f aca="false">IF(J48=0,"",+L48-O48)</f>
        <v/>
      </c>
      <c r="O48" s="165" t="str">
        <f aca="false">IF($J48=0,"",+$H48*$K48*(1-$N$11))</f>
        <v/>
      </c>
      <c r="P48" s="165" t="str">
        <f aca="false">IF($J48=0,"",+$H48*$K48*(1-$N$11)*(1+$I48%))</f>
        <v/>
      </c>
      <c r="Q48" s="166" t="str">
        <f aca="false">+IF($Q$11=Calcoli!$C$2,'MODULO ORDINE'!P48,'MODULO ORDINE'!O48)</f>
        <v/>
      </c>
      <c r="R48" s="167"/>
      <c r="S48" s="168" t="str">
        <f aca="false">+IF(J48=0,"",IF($S$11=Calcoli!$C$2,$P48/'MODULO ORDINE'!K48,$O48/'MODULO ORDINE'!K48))</f>
        <v/>
      </c>
      <c r="T48" s="169"/>
      <c r="U48" s="174" t="s">
        <v>174</v>
      </c>
      <c r="V48" s="175"/>
      <c r="W48" s="100" t="n">
        <f aca="false">+J48</f>
        <v>0</v>
      </c>
    </row>
    <row r="49" customFormat="false" ht="29.15" hidden="false" customHeight="false" outlineLevel="0" collapsed="false">
      <c r="E49" s="157" t="s">
        <v>175</v>
      </c>
      <c r="F49" s="158" t="s">
        <v>176</v>
      </c>
      <c r="G49" s="159" t="n">
        <v>12</v>
      </c>
      <c r="H49" s="160" t="n">
        <f aca="false">+IF('Dati CLIENTE'!$C$3="spedito",VLOOKUP($E49,Calcoli!$B$8:$F$263,5,FALSE()),VLOOKUP($E49,Calcoli!$B$8:$F$263,4,FALSE()))</f>
        <v>1.9</v>
      </c>
      <c r="I49" s="159" t="n">
        <v>4</v>
      </c>
      <c r="J49" s="161"/>
      <c r="K49" s="162" t="str">
        <f aca="false">IF(J49=0,"",+J49*G49)</f>
        <v/>
      </c>
      <c r="L49" s="163" t="str">
        <f aca="false">IF(J49=0,"",+K49*H49)</f>
        <v/>
      </c>
      <c r="M49" s="164" t="str">
        <f aca="false">IF(J49=0,"",+K49*H49*(1+I49%))</f>
        <v/>
      </c>
      <c r="N49" s="163" t="str">
        <f aca="false">IF(J49=0,"",+L49-O49)</f>
        <v/>
      </c>
      <c r="O49" s="165" t="str">
        <f aca="false">IF($J49=0,"",+$H49*$K49*(1-$N$11))</f>
        <v/>
      </c>
      <c r="P49" s="165" t="str">
        <f aca="false">IF($J49=0,"",+$H49*$K49*(1-$N$11)*(1+$I49%))</f>
        <v/>
      </c>
      <c r="Q49" s="166" t="str">
        <f aca="false">+IF($Q$11=Calcoli!$C$2,'MODULO ORDINE'!P49,'MODULO ORDINE'!O49)</f>
        <v/>
      </c>
      <c r="R49" s="167"/>
      <c r="S49" s="168" t="str">
        <f aca="false">+IF(J49=0,"",IF($S$11=Calcoli!$C$2,$P49/'MODULO ORDINE'!K49,$O49/'MODULO ORDINE'!K49))</f>
        <v/>
      </c>
      <c r="T49" s="169"/>
      <c r="U49" s="174" t="s">
        <v>177</v>
      </c>
      <c r="V49" s="175"/>
      <c r="W49" s="100" t="n">
        <f aca="false">+J49</f>
        <v>0</v>
      </c>
    </row>
    <row r="50" customFormat="false" ht="29.15" hidden="false" customHeight="false" outlineLevel="0" collapsed="false">
      <c r="E50" s="157"/>
      <c r="F50" s="172" t="s">
        <v>178</v>
      </c>
      <c r="G50" s="159"/>
      <c r="H50" s="160"/>
      <c r="I50" s="159"/>
      <c r="J50" s="161"/>
      <c r="K50" s="162" t="str">
        <f aca="false">IF(J50=0,"",+J50*G50)</f>
        <v/>
      </c>
      <c r="L50" s="163" t="str">
        <f aca="false">IF(J50=0,"",+K50*H50)</f>
        <v/>
      </c>
      <c r="M50" s="164" t="str">
        <f aca="false">IF(J50=0,"",+K50*H50*(1+I50%))</f>
        <v/>
      </c>
      <c r="N50" s="163" t="str">
        <f aca="false">IF(J50=0,"",+L50-O50)</f>
        <v/>
      </c>
      <c r="O50" s="165" t="str">
        <f aca="false">IF($J50=0,"",+$H50*$K50*(1-$N$11))</f>
        <v/>
      </c>
      <c r="P50" s="165" t="str">
        <f aca="false">IF($J50=0,"",+$H50*$K50*(1-$N$11)*(1+$I50%))</f>
        <v/>
      </c>
      <c r="Q50" s="166" t="str">
        <f aca="false">+IF($Q$11=Calcoli!$C$2,'MODULO ORDINE'!P50,'MODULO ORDINE'!O50)</f>
        <v/>
      </c>
      <c r="R50" s="167"/>
      <c r="S50" s="168" t="str">
        <f aca="false">+IF(J50=0,"",IF($S$11=Calcoli!$C$2,$P50/'MODULO ORDINE'!K50,$O50/'MODULO ORDINE'!K50))</f>
        <v/>
      </c>
      <c r="T50" s="169"/>
      <c r="U50" s="174" t="s">
        <v>179</v>
      </c>
      <c r="V50" s="175"/>
      <c r="W50" s="100" t="n">
        <f aca="false">+J50</f>
        <v>0</v>
      </c>
    </row>
    <row r="51" customFormat="false" ht="29.15" hidden="false" customHeight="false" outlineLevel="0" collapsed="false">
      <c r="E51" s="157" t="s">
        <v>180</v>
      </c>
      <c r="F51" s="158" t="s">
        <v>181</v>
      </c>
      <c r="G51" s="159" t="n">
        <v>12</v>
      </c>
      <c r="H51" s="160" t="n">
        <f aca="false">+IF('Dati CLIENTE'!$C$3="spedito",VLOOKUP($E51,Calcoli!$B$8:$F$263,5,FALSE()),VLOOKUP($E51,Calcoli!$B$8:$F$263,4,FALSE()))</f>
        <v>1.95</v>
      </c>
      <c r="I51" s="159" t="n">
        <v>4</v>
      </c>
      <c r="J51" s="161"/>
      <c r="K51" s="162" t="str">
        <f aca="false">IF(J51=0,"",+J51*G51)</f>
        <v/>
      </c>
      <c r="L51" s="163" t="str">
        <f aca="false">IF(J51=0,"",+K51*H51)</f>
        <v/>
      </c>
      <c r="M51" s="164" t="str">
        <f aca="false">IF(J51=0,"",+K51*H51*(1+I51%))</f>
        <v/>
      </c>
      <c r="N51" s="163" t="str">
        <f aca="false">IF(J51=0,"",+L51-O51)</f>
        <v/>
      </c>
      <c r="O51" s="165" t="str">
        <f aca="false">IF($J51=0,"",+$H51*$K51*(1-$N$11))</f>
        <v/>
      </c>
      <c r="P51" s="165" t="str">
        <f aca="false">IF($J51=0,"",+$H51*$K51*(1-$N$11)*(1+$I51%))</f>
        <v/>
      </c>
      <c r="Q51" s="166" t="str">
        <f aca="false">+IF($Q$11=Calcoli!$C$2,'MODULO ORDINE'!P51,'MODULO ORDINE'!O51)</f>
        <v/>
      </c>
      <c r="R51" s="167"/>
      <c r="S51" s="168" t="str">
        <f aca="false">+IF(J51=0,"",IF($S$11=Calcoli!$C$2,$P51/'MODULO ORDINE'!K51,$O51/'MODULO ORDINE'!K51))</f>
        <v/>
      </c>
      <c r="T51" s="169"/>
      <c r="U51" s="174" t="s">
        <v>182</v>
      </c>
      <c r="V51" s="175"/>
      <c r="W51" s="100" t="n">
        <f aca="false">+J51</f>
        <v>0</v>
      </c>
    </row>
    <row r="52" customFormat="false" ht="29.15" hidden="false" customHeight="false" outlineLevel="0" collapsed="false">
      <c r="E52" s="157"/>
      <c r="F52" s="172" t="s">
        <v>183</v>
      </c>
      <c r="G52" s="159"/>
      <c r="H52" s="160"/>
      <c r="I52" s="159"/>
      <c r="J52" s="161"/>
      <c r="K52" s="162" t="str">
        <f aca="false">IF(J52=0,"",+J52*G52)</f>
        <v/>
      </c>
      <c r="L52" s="163" t="str">
        <f aca="false">IF(J52=0,"",+K52*H52)</f>
        <v/>
      </c>
      <c r="M52" s="164" t="str">
        <f aca="false">IF(J52=0,"",+K52*H52*(1+I52%))</f>
        <v/>
      </c>
      <c r="N52" s="163" t="str">
        <f aca="false">IF(J52=0,"",+L52-O52)</f>
        <v/>
      </c>
      <c r="O52" s="165" t="str">
        <f aca="false">IF($J52=0,"",+$H52*$K52*(1-$N$11))</f>
        <v/>
      </c>
      <c r="P52" s="165" t="str">
        <f aca="false">IF($J52=0,"",+$H52*$K52*(1-$N$11)*(1+$I52%))</f>
        <v/>
      </c>
      <c r="Q52" s="166" t="str">
        <f aca="false">+IF($Q$11=Calcoli!$C$2,'MODULO ORDINE'!P52,'MODULO ORDINE'!O52)</f>
        <v/>
      </c>
      <c r="R52" s="167"/>
      <c r="S52" s="168" t="str">
        <f aca="false">+IF(J52=0,"",IF($S$11=Calcoli!$C$2,$P52/'MODULO ORDINE'!K52,$O52/'MODULO ORDINE'!K52))</f>
        <v/>
      </c>
      <c r="T52" s="169"/>
      <c r="U52" s="174"/>
      <c r="V52" s="175"/>
    </row>
    <row r="53" customFormat="false" ht="29.15" hidden="false" customHeight="false" outlineLevel="0" collapsed="false">
      <c r="E53" s="157" t="s">
        <v>184</v>
      </c>
      <c r="F53" s="158" t="s">
        <v>185</v>
      </c>
      <c r="G53" s="159" t="n">
        <v>9</v>
      </c>
      <c r="H53" s="160" t="n">
        <f aca="false">+IF('Dati CLIENTE'!$C$3="spedito",VLOOKUP($E53,Calcoli!$B$8:$F$263,5,FALSE()),VLOOKUP($E53,Calcoli!$B$8:$F$263,4,FALSE()))</f>
        <v>3.25</v>
      </c>
      <c r="I53" s="159" t="n">
        <v>4</v>
      </c>
      <c r="J53" s="161"/>
      <c r="K53" s="162" t="str">
        <f aca="false">IF(J53=0,"",+J53*G53)</f>
        <v/>
      </c>
      <c r="L53" s="163" t="str">
        <f aca="false">IF(J53=0,"",+K53*H53)</f>
        <v/>
      </c>
      <c r="M53" s="164" t="str">
        <f aca="false">IF(J53=0,"",+K53*H53*(1+I53%))</f>
        <v/>
      </c>
      <c r="N53" s="163" t="str">
        <f aca="false">IF(J53=0,"",+L53-O53)</f>
        <v/>
      </c>
      <c r="O53" s="165" t="str">
        <f aca="false">IF($J53=0,"",+$H53*$K53*(1-$N$11))</f>
        <v/>
      </c>
      <c r="P53" s="165" t="str">
        <f aca="false">IF($J53=0,"",+$H53*$K53*(1-$N$11)*(1+$I53%))</f>
        <v/>
      </c>
      <c r="Q53" s="166" t="str">
        <f aca="false">+IF($Q$11=Calcoli!$C$2,'MODULO ORDINE'!P53,'MODULO ORDINE'!O53)</f>
        <v/>
      </c>
      <c r="R53" s="167"/>
      <c r="S53" s="168" t="str">
        <f aca="false">+IF(J53=0,"",IF($S$11=Calcoli!$C$2,$P53/'MODULO ORDINE'!K53,$O53/'MODULO ORDINE'!K53))</f>
        <v/>
      </c>
      <c r="T53" s="169"/>
      <c r="U53" s="174"/>
      <c r="V53" s="175"/>
    </row>
    <row r="54" customFormat="false" ht="29.15" hidden="false" customHeight="false" outlineLevel="0" collapsed="false">
      <c r="E54" s="157" t="s">
        <v>186</v>
      </c>
      <c r="F54" s="158" t="s">
        <v>187</v>
      </c>
      <c r="G54" s="159" t="n">
        <v>11</v>
      </c>
      <c r="H54" s="160" t="n">
        <f aca="false">+IF('Dati CLIENTE'!$C$3="spedito",VLOOKUP($E54,Calcoli!$B$8:$F$263,5,FALSE()),VLOOKUP($E54,Calcoli!$B$8:$F$263,4,FALSE()))</f>
        <v>3.25</v>
      </c>
      <c r="I54" s="159" t="n">
        <v>4</v>
      </c>
      <c r="J54" s="161"/>
      <c r="K54" s="162" t="str">
        <f aca="false">IF(J54=0,"",+J54*G54)</f>
        <v/>
      </c>
      <c r="L54" s="163" t="str">
        <f aca="false">IF(J54=0,"",+K54*H54)</f>
        <v/>
      </c>
      <c r="M54" s="164" t="str">
        <f aca="false">IF(J54=0,"",+K54*H54*(1+I54%))</f>
        <v/>
      </c>
      <c r="N54" s="163" t="str">
        <f aca="false">IF(J54=0,"",+L54-O54)</f>
        <v/>
      </c>
      <c r="O54" s="165" t="str">
        <f aca="false">IF($J54=0,"",+$H54*$K54*(1-$N$11))</f>
        <v/>
      </c>
      <c r="P54" s="165" t="str">
        <f aca="false">IF($J54=0,"",+$H54*$K54*(1-$N$11)*(1+$I54%))</f>
        <v/>
      </c>
      <c r="Q54" s="166" t="str">
        <f aca="false">+IF($Q$11=Calcoli!$C$2,'MODULO ORDINE'!P54,'MODULO ORDINE'!O54)</f>
        <v/>
      </c>
      <c r="R54" s="167"/>
      <c r="S54" s="168" t="str">
        <f aca="false">+IF(J54=0,"",IF($S$11=Calcoli!$C$2,$P54/'MODULO ORDINE'!K54,$O54/'MODULO ORDINE'!K54))</f>
        <v/>
      </c>
      <c r="T54" s="169"/>
      <c r="U54" s="174"/>
      <c r="V54" s="175"/>
    </row>
    <row r="55" customFormat="false" ht="29.15" hidden="false" customHeight="false" outlineLevel="0" collapsed="false">
      <c r="E55" s="157" t="s">
        <v>188</v>
      </c>
      <c r="F55" s="158" t="s">
        <v>189</v>
      </c>
      <c r="G55" s="159" t="n">
        <v>11</v>
      </c>
      <c r="H55" s="160" t="n">
        <f aca="false">+IF('Dati CLIENTE'!$C$3="spedito",VLOOKUP($E55,Calcoli!$B$8:$F$263,5,FALSE()),VLOOKUP($E55,Calcoli!$B$8:$F$263,4,FALSE()))</f>
        <v>2.8</v>
      </c>
      <c r="I55" s="159" t="n">
        <v>4</v>
      </c>
      <c r="J55" s="161"/>
      <c r="K55" s="162" t="str">
        <f aca="false">IF(J55=0,"",+J55*G55)</f>
        <v/>
      </c>
      <c r="L55" s="163" t="str">
        <f aca="false">IF(J55=0,"",+K55*H55)</f>
        <v/>
      </c>
      <c r="M55" s="164" t="str">
        <f aca="false">IF(J55=0,"",+K55*H55*(1+I55%))</f>
        <v/>
      </c>
      <c r="N55" s="163" t="str">
        <f aca="false">IF(J55=0,"",+L55-O55)</f>
        <v/>
      </c>
      <c r="O55" s="165" t="str">
        <f aca="false">IF($J55=0,"",+$H55*$K55*(1-$N$11))</f>
        <v/>
      </c>
      <c r="P55" s="165" t="str">
        <f aca="false">IF($J55=0,"",+$H55*$K55*(1-$N$11)*(1+$I55%))</f>
        <v/>
      </c>
      <c r="Q55" s="166" t="str">
        <f aca="false">+IF($Q$11=Calcoli!$C$2,'MODULO ORDINE'!P55,'MODULO ORDINE'!O55)</f>
        <v/>
      </c>
      <c r="R55" s="167"/>
      <c r="S55" s="168" t="str">
        <f aca="false">+IF(J55=0,"",IF($S$11=Calcoli!$C$2,$P55/'MODULO ORDINE'!K55,$O55/'MODULO ORDINE'!K55))</f>
        <v/>
      </c>
      <c r="T55" s="169"/>
      <c r="U55" s="174"/>
      <c r="V55" s="175"/>
    </row>
    <row r="56" customFormat="false" ht="29.15" hidden="false" customHeight="false" outlineLevel="0" collapsed="false">
      <c r="E56" s="157" t="s">
        <v>190</v>
      </c>
      <c r="F56" s="158" t="s">
        <v>191</v>
      </c>
      <c r="G56" s="159" t="n">
        <v>9</v>
      </c>
      <c r="H56" s="160" t="n">
        <f aca="false">+IF('Dati CLIENTE'!$C$3="spedito",VLOOKUP($E56,Calcoli!$B$8:$F$263,5,FALSE()),VLOOKUP($E56,Calcoli!$B$8:$F$263,4,FALSE()))</f>
        <v>3.25</v>
      </c>
      <c r="I56" s="159" t="n">
        <v>4</v>
      </c>
      <c r="J56" s="161"/>
      <c r="K56" s="162" t="str">
        <f aca="false">IF(J56=0,"",+J56*G56)</f>
        <v/>
      </c>
      <c r="L56" s="163" t="str">
        <f aca="false">IF(J56=0,"",+K56*H56)</f>
        <v/>
      </c>
      <c r="M56" s="164" t="str">
        <f aca="false">IF(J56=0,"",+K56*H56*(1+I56%))</f>
        <v/>
      </c>
      <c r="N56" s="163" t="str">
        <f aca="false">IF(J56=0,"",+L56-O56)</f>
        <v/>
      </c>
      <c r="O56" s="165" t="str">
        <f aca="false">IF($J56=0,"",+$H56*$K56*(1-$N$11))</f>
        <v/>
      </c>
      <c r="P56" s="165" t="str">
        <f aca="false">IF($J56=0,"",+$H56*$K56*(1-$N$11)*(1+$I56%))</f>
        <v/>
      </c>
      <c r="Q56" s="166" t="str">
        <f aca="false">+IF($Q$11=Calcoli!$C$2,'MODULO ORDINE'!P56,'MODULO ORDINE'!O56)</f>
        <v/>
      </c>
      <c r="R56" s="167"/>
      <c r="S56" s="168" t="str">
        <f aca="false">+IF(J56=0,"",IF($S$11=Calcoli!$C$2,$P56/'MODULO ORDINE'!K56,$O56/'MODULO ORDINE'!K56))</f>
        <v/>
      </c>
      <c r="T56" s="169"/>
      <c r="U56" s="174"/>
      <c r="V56" s="175"/>
    </row>
    <row r="57" customFormat="false" ht="29.15" hidden="false" customHeight="false" outlineLevel="0" collapsed="false">
      <c r="E57" s="157" t="s">
        <v>192</v>
      </c>
      <c r="F57" s="158" t="s">
        <v>193</v>
      </c>
      <c r="G57" s="159" t="n">
        <v>9</v>
      </c>
      <c r="H57" s="160" t="n">
        <f aca="false">+IF('Dati CLIENTE'!$C$3="spedito",VLOOKUP($E57,Calcoli!$B$8:$F$263,5,FALSE()),VLOOKUP($E57,Calcoli!$B$8:$F$263,4,FALSE()))</f>
        <v>3.25</v>
      </c>
      <c r="I57" s="159" t="n">
        <v>4</v>
      </c>
      <c r="J57" s="161"/>
      <c r="K57" s="162" t="str">
        <f aca="false">IF(J57=0,"",+J57*G57)</f>
        <v/>
      </c>
      <c r="L57" s="163" t="str">
        <f aca="false">IF(J57=0,"",+K57*H57)</f>
        <v/>
      </c>
      <c r="M57" s="164" t="str">
        <f aca="false">IF(J57=0,"",+K57*H57*(1+I57%))</f>
        <v/>
      </c>
      <c r="N57" s="163" t="str">
        <f aca="false">IF(J57=0,"",+L57-O57)</f>
        <v/>
      </c>
      <c r="O57" s="165" t="str">
        <f aca="false">IF($J57=0,"",+$H57*$K57*(1-$N$11))</f>
        <v/>
      </c>
      <c r="P57" s="165" t="str">
        <f aca="false">IF($J57=0,"",+$H57*$K57*(1-$N$11)*(1+$I57%))</f>
        <v/>
      </c>
      <c r="Q57" s="166" t="str">
        <f aca="false">+IF($Q$11=Calcoli!$C$2,'MODULO ORDINE'!P57,'MODULO ORDINE'!O57)</f>
        <v/>
      </c>
      <c r="R57" s="167"/>
      <c r="S57" s="168" t="str">
        <f aca="false">+IF(J57=0,"",IF($S$11=Calcoli!$C$2,$P57/'MODULO ORDINE'!K57,$O57/'MODULO ORDINE'!K57))</f>
        <v/>
      </c>
      <c r="T57" s="169"/>
      <c r="U57" s="174"/>
      <c r="V57" s="175"/>
    </row>
    <row r="58" customFormat="false" ht="29.15" hidden="false" customHeight="false" outlineLevel="0" collapsed="false">
      <c r="E58" s="157" t="s">
        <v>194</v>
      </c>
      <c r="F58" s="158" t="s">
        <v>195</v>
      </c>
      <c r="G58" s="159" t="n">
        <v>9</v>
      </c>
      <c r="H58" s="160" t="n">
        <f aca="false">+IF('Dati CLIENTE'!$C$3="spedito",VLOOKUP($E58,Calcoli!$B$8:$F$263,5,FALSE()),VLOOKUP($E58,Calcoli!$B$8:$F$263,4,FALSE()))</f>
        <v>3.25</v>
      </c>
      <c r="I58" s="159" t="n">
        <v>4</v>
      </c>
      <c r="J58" s="161"/>
      <c r="K58" s="162" t="str">
        <f aca="false">IF(J58=0,"",+J58*G58)</f>
        <v/>
      </c>
      <c r="L58" s="163" t="str">
        <f aca="false">IF(J58=0,"",+K58*H58)</f>
        <v/>
      </c>
      <c r="M58" s="164" t="str">
        <f aca="false">IF(J58=0,"",+K58*H58*(1+I58%))</f>
        <v/>
      </c>
      <c r="N58" s="163" t="str">
        <f aca="false">IF(J58=0,"",+L58-O58)</f>
        <v/>
      </c>
      <c r="O58" s="165" t="str">
        <f aca="false">IF($J58=0,"",+$H58*$K58*(1-$N$11))</f>
        <v/>
      </c>
      <c r="P58" s="165" t="str">
        <f aca="false">IF($J58=0,"",+$H58*$K58*(1-$N$11)*(1+$I58%))</f>
        <v/>
      </c>
      <c r="Q58" s="166" t="str">
        <f aca="false">+IF($Q$11=Calcoli!$C$2,'MODULO ORDINE'!P58,'MODULO ORDINE'!O58)</f>
        <v/>
      </c>
      <c r="R58" s="167"/>
      <c r="S58" s="168" t="str">
        <f aca="false">+IF(J58=0,"",IF($S$11=Calcoli!$C$2,$P58/'MODULO ORDINE'!K58,$O58/'MODULO ORDINE'!K58))</f>
        <v/>
      </c>
      <c r="T58" s="169"/>
      <c r="U58" s="174"/>
      <c r="V58" s="175"/>
    </row>
    <row r="59" customFormat="false" ht="29.15" hidden="false" customHeight="false" outlineLevel="0" collapsed="false">
      <c r="E59" s="157"/>
      <c r="F59" s="172" t="s">
        <v>196</v>
      </c>
      <c r="G59" s="176"/>
      <c r="H59" s="160"/>
      <c r="I59" s="180"/>
      <c r="J59" s="161"/>
      <c r="K59" s="162" t="str">
        <f aca="false">IF(J59=0,"",+J59*G59)</f>
        <v/>
      </c>
      <c r="L59" s="163" t="str">
        <f aca="false">IF(J59=0,"",+K59*H59)</f>
        <v/>
      </c>
      <c r="M59" s="164" t="str">
        <f aca="false">IF(J59=0,"",+K59*H59*(1+I59%))</f>
        <v/>
      </c>
      <c r="N59" s="163" t="str">
        <f aca="false">IF(J59=0,"",+L59-O59)</f>
        <v/>
      </c>
      <c r="O59" s="165" t="str">
        <f aca="false">IF($J59=0,"",+$H59*$K59*(1-$N$11))</f>
        <v/>
      </c>
      <c r="P59" s="165" t="str">
        <f aca="false">IF($J59=0,"",+$H59*$K59*(1-$N$11)*(1+$I59%))</f>
        <v/>
      </c>
      <c r="Q59" s="166" t="str">
        <f aca="false">+IF($Q$11=Calcoli!$C$2,'MODULO ORDINE'!P59,'MODULO ORDINE'!O59)</f>
        <v/>
      </c>
      <c r="R59" s="167"/>
      <c r="S59" s="168" t="str">
        <f aca="false">+IF(J59=0,"",IF($S$11=Calcoli!$C$2,$P59/'MODULO ORDINE'!K59,$O59/'MODULO ORDINE'!K59))</f>
        <v/>
      </c>
      <c r="T59" s="177"/>
      <c r="U59" s="178"/>
      <c r="V59" s="179"/>
      <c r="W59" s="100" t="n">
        <f aca="false">SUM(W72:W72)</f>
        <v>0</v>
      </c>
    </row>
    <row r="60" s="116" customFormat="true" ht="29.15" hidden="false" customHeight="false" outlineLevel="0" collapsed="false">
      <c r="E60" s="157" t="s">
        <v>197</v>
      </c>
      <c r="F60" s="158" t="s">
        <v>198</v>
      </c>
      <c r="G60" s="176" t="n">
        <v>12</v>
      </c>
      <c r="H60" s="160" t="n">
        <f aca="false">+IF('Dati CLIENTE'!$C$3="spedito",VLOOKUP($E60,Calcoli!$B$8:$F$263,5,FALSE()),VLOOKUP($E60,Calcoli!$B$8:$F$263,4,FALSE()))</f>
        <v>2.15</v>
      </c>
      <c r="I60" s="159" t="n">
        <v>4</v>
      </c>
      <c r="J60" s="161"/>
      <c r="K60" s="162" t="str">
        <f aca="false">IF(J60=0,"",+J60*G60)</f>
        <v/>
      </c>
      <c r="L60" s="163" t="str">
        <f aca="false">IF(J60=0,"",+K60*H60)</f>
        <v/>
      </c>
      <c r="M60" s="164" t="str">
        <f aca="false">IF(J60=0,"",+K60*H60*(1+I60%))</f>
        <v/>
      </c>
      <c r="N60" s="163" t="str">
        <f aca="false">IF(J60=0,"",+L60-O60)</f>
        <v/>
      </c>
      <c r="O60" s="165" t="str">
        <f aca="false">IF($J60=0,"",+$H60*$K60*(1-$N$11))</f>
        <v/>
      </c>
      <c r="P60" s="165" t="str">
        <f aca="false">IF($J60=0,"",+$H60*$K60*(1-$N$11)*(1+$I60%))</f>
        <v/>
      </c>
      <c r="Q60" s="166" t="str">
        <f aca="false">+IF($Q$11=Calcoli!$C$2,'MODULO ORDINE'!P60,'MODULO ORDINE'!O60)</f>
        <v/>
      </c>
      <c r="R60" s="167"/>
      <c r="S60" s="168" t="str">
        <f aca="false">+IF(J60=0,"",IF($S$11=Calcoli!$C$2,$P60/'MODULO ORDINE'!K60,$O60/'MODULO ORDINE'!K60))</f>
        <v/>
      </c>
      <c r="T60" s="167"/>
      <c r="U60" s="181"/>
      <c r="V60" s="182"/>
    </row>
    <row r="61" s="116" customFormat="true" ht="29.15" hidden="false" customHeight="false" outlineLevel="0" collapsed="false">
      <c r="E61" s="157" t="s">
        <v>199</v>
      </c>
      <c r="F61" s="158" t="s">
        <v>200</v>
      </c>
      <c r="G61" s="176" t="n">
        <v>12</v>
      </c>
      <c r="H61" s="160" t="n">
        <f aca="false">+IF('Dati CLIENTE'!$C$3="spedito",VLOOKUP($E61,Calcoli!$B$8:$F$263,5,FALSE()),VLOOKUP($E61,Calcoli!$B$8:$F$263,4,FALSE()))</f>
        <v>1.85</v>
      </c>
      <c r="I61" s="159" t="n">
        <v>4</v>
      </c>
      <c r="J61" s="161"/>
      <c r="K61" s="162" t="str">
        <f aca="false">IF(J61=0,"",+J61*G61)</f>
        <v/>
      </c>
      <c r="L61" s="163" t="str">
        <f aca="false">IF(J61=0,"",+K61*H61)</f>
        <v/>
      </c>
      <c r="M61" s="164" t="str">
        <f aca="false">IF(J61=0,"",+K61*H61*(1+I61%))</f>
        <v/>
      </c>
      <c r="N61" s="163" t="str">
        <f aca="false">IF(J61=0,"",+L61-O61)</f>
        <v/>
      </c>
      <c r="O61" s="165" t="str">
        <f aca="false">IF($J61=0,"",+$H61*$K61*(1-$N$11))</f>
        <v/>
      </c>
      <c r="P61" s="165" t="str">
        <f aca="false">IF($J61=0,"",+$H61*$K61*(1-$N$11)*(1+$I61%))</f>
        <v/>
      </c>
      <c r="Q61" s="166" t="str">
        <f aca="false">+IF($Q$11=Calcoli!$C$2,'MODULO ORDINE'!P61,'MODULO ORDINE'!O61)</f>
        <v/>
      </c>
      <c r="R61" s="167"/>
      <c r="S61" s="168" t="str">
        <f aca="false">+IF(J61=0,"",IF($S$11=Calcoli!$C$2,$P61/'MODULO ORDINE'!K61,$O61/'MODULO ORDINE'!K61))</f>
        <v/>
      </c>
      <c r="T61" s="167"/>
      <c r="U61" s="181"/>
      <c r="V61" s="182"/>
    </row>
    <row r="62" s="116" customFormat="true" ht="29.15" hidden="false" customHeight="false" outlineLevel="0" collapsed="false">
      <c r="E62" s="157" t="s">
        <v>201</v>
      </c>
      <c r="F62" s="158" t="s">
        <v>202</v>
      </c>
      <c r="G62" s="176" t="n">
        <v>12</v>
      </c>
      <c r="H62" s="160" t="n">
        <f aca="false">+IF('Dati CLIENTE'!$C$3="spedito",VLOOKUP($E62,Calcoli!$B$8:$F$263,5,FALSE()),VLOOKUP($E62,Calcoli!$B$8:$F$263,4,FALSE()))</f>
        <v>2</v>
      </c>
      <c r="I62" s="159" t="n">
        <v>4</v>
      </c>
      <c r="J62" s="161"/>
      <c r="K62" s="162" t="str">
        <f aca="false">IF(J62=0,"",+J62*G62)</f>
        <v/>
      </c>
      <c r="L62" s="163" t="str">
        <f aca="false">IF(J62=0,"",+K62*H62)</f>
        <v/>
      </c>
      <c r="M62" s="164" t="str">
        <f aca="false">IF(J62=0,"",+K62*H62*(1+I62%))</f>
        <v/>
      </c>
      <c r="N62" s="163" t="str">
        <f aca="false">IF(J62=0,"",+L62-O62)</f>
        <v/>
      </c>
      <c r="O62" s="165" t="str">
        <f aca="false">IF($J62=0,"",+$H62*$K62*(1-$N$11))</f>
        <v/>
      </c>
      <c r="P62" s="165" t="str">
        <f aca="false">IF($J62=0,"",+$H62*$K62*(1-$N$11)*(1+$I62%))</f>
        <v/>
      </c>
      <c r="Q62" s="166" t="str">
        <f aca="false">+IF($Q$11=Calcoli!$C$2,'MODULO ORDINE'!P62,'MODULO ORDINE'!O62)</f>
        <v/>
      </c>
      <c r="R62" s="167"/>
      <c r="S62" s="168" t="str">
        <f aca="false">+IF(J62=0,"",IF($S$11=Calcoli!$C$2,$P62/'MODULO ORDINE'!K62,$O62/'MODULO ORDINE'!K62))</f>
        <v/>
      </c>
      <c r="T62" s="167"/>
      <c r="U62" s="181"/>
      <c r="V62" s="182"/>
    </row>
    <row r="63" s="116" customFormat="true" ht="29.15" hidden="false" customHeight="false" outlineLevel="0" collapsed="false">
      <c r="E63" s="157" t="s">
        <v>203</v>
      </c>
      <c r="F63" s="158" t="s">
        <v>204</v>
      </c>
      <c r="G63" s="176" t="n">
        <v>12</v>
      </c>
      <c r="H63" s="160" t="n">
        <f aca="false">+IF('Dati CLIENTE'!$C$3="spedito",VLOOKUP($E63,Calcoli!$B$8:$F$263,5,FALSE()),VLOOKUP($E63,Calcoli!$B$8:$F$263,4,FALSE()))</f>
        <v>1.85</v>
      </c>
      <c r="I63" s="159" t="n">
        <v>4</v>
      </c>
      <c r="J63" s="161"/>
      <c r="K63" s="162" t="str">
        <f aca="false">IF(J63=0,"",+J63*G63)</f>
        <v/>
      </c>
      <c r="L63" s="163" t="str">
        <f aca="false">IF(J63=0,"",+K63*H63)</f>
        <v/>
      </c>
      <c r="M63" s="164" t="str">
        <f aca="false">IF(J63=0,"",+K63*H63*(1+I63%))</f>
        <v/>
      </c>
      <c r="N63" s="163" t="str">
        <f aca="false">IF(J63=0,"",+L63-O63)</f>
        <v/>
      </c>
      <c r="O63" s="165" t="str">
        <f aca="false">IF($J63=0,"",+$H63*$K63*(1-$N$11))</f>
        <v/>
      </c>
      <c r="P63" s="165" t="str">
        <f aca="false">IF($J63=0,"",+$H63*$K63*(1-$N$11)*(1+$I63%))</f>
        <v/>
      </c>
      <c r="Q63" s="166" t="str">
        <f aca="false">+IF($Q$11=Calcoli!$C$2,'MODULO ORDINE'!P63,'MODULO ORDINE'!O63)</f>
        <v/>
      </c>
      <c r="R63" s="167"/>
      <c r="S63" s="168" t="str">
        <f aca="false">+IF(J63=0,"",IF($S$11=Calcoli!$C$2,$P63/'MODULO ORDINE'!K63,$O63/'MODULO ORDINE'!K63))</f>
        <v/>
      </c>
      <c r="T63" s="167"/>
      <c r="U63" s="181"/>
      <c r="V63" s="182"/>
    </row>
    <row r="64" s="116" customFormat="true" ht="29.15" hidden="false" customHeight="false" outlineLevel="0" collapsed="false">
      <c r="E64" s="157" t="s">
        <v>205</v>
      </c>
      <c r="F64" s="158" t="s">
        <v>206</v>
      </c>
      <c r="G64" s="176" t="n">
        <v>12</v>
      </c>
      <c r="H64" s="160" t="n">
        <f aca="false">+IF('Dati CLIENTE'!$C$3="spedito",VLOOKUP($E64,Calcoli!$B$8:$F$263,5,FALSE()),VLOOKUP($E64,Calcoli!$B$8:$F$263,4,FALSE()))</f>
        <v>1.65</v>
      </c>
      <c r="I64" s="159" t="n">
        <v>4</v>
      </c>
      <c r="J64" s="161"/>
      <c r="K64" s="162" t="str">
        <f aca="false">IF(J64=0,"",+J64*G64)</f>
        <v/>
      </c>
      <c r="L64" s="163" t="str">
        <f aca="false">IF(J64=0,"",+K64*H64)</f>
        <v/>
      </c>
      <c r="M64" s="164" t="str">
        <f aca="false">IF(J64=0,"",+K64*H64*(1+I64%))</f>
        <v/>
      </c>
      <c r="N64" s="163" t="str">
        <f aca="false">IF(J64=0,"",+L64-O64)</f>
        <v/>
      </c>
      <c r="O64" s="165" t="str">
        <f aca="false">IF($J64=0,"",+$H64*$K64*(1-$N$11))</f>
        <v/>
      </c>
      <c r="P64" s="165" t="str">
        <f aca="false">IF($J64=0,"",+$H64*$K64*(1-$N$11)*(1+$I64%))</f>
        <v/>
      </c>
      <c r="Q64" s="166" t="str">
        <f aca="false">+IF($Q$11=Calcoli!$C$2,'MODULO ORDINE'!P64,'MODULO ORDINE'!O64)</f>
        <v/>
      </c>
      <c r="R64" s="167"/>
      <c r="S64" s="168" t="str">
        <f aca="false">+IF(J64=0,"",IF($S$11=Calcoli!$C$2,$P64/'MODULO ORDINE'!K64,$O64/'MODULO ORDINE'!K64))</f>
        <v/>
      </c>
      <c r="T64" s="167"/>
      <c r="U64" s="181"/>
      <c r="V64" s="182"/>
    </row>
    <row r="65" s="116" customFormat="true" ht="29.15" hidden="false" customHeight="false" outlineLevel="0" collapsed="false">
      <c r="E65" s="157" t="s">
        <v>207</v>
      </c>
      <c r="F65" s="158" t="s">
        <v>208</v>
      </c>
      <c r="G65" s="176" t="n">
        <v>12</v>
      </c>
      <c r="H65" s="160" t="n">
        <f aca="false">+IF('Dati CLIENTE'!$C$3="spedito",VLOOKUP($E65,Calcoli!$B$8:$F$263,5,FALSE()),VLOOKUP($E65,Calcoli!$B$8:$F$263,4,FALSE()))</f>
        <v>1.65</v>
      </c>
      <c r="I65" s="159" t="n">
        <v>4</v>
      </c>
      <c r="J65" s="161"/>
      <c r="K65" s="162" t="str">
        <f aca="false">IF(J65=0,"",+J65*G65)</f>
        <v/>
      </c>
      <c r="L65" s="163" t="str">
        <f aca="false">IF(J65=0,"",+K65*H65)</f>
        <v/>
      </c>
      <c r="M65" s="164" t="str">
        <f aca="false">IF(J65=0,"",+K65*H65*(1+I65%))</f>
        <v/>
      </c>
      <c r="N65" s="163" t="str">
        <f aca="false">IF(J65=0,"",+L65-O65)</f>
        <v/>
      </c>
      <c r="O65" s="165" t="str">
        <f aca="false">IF($J65=0,"",+$H65*$K65*(1-$N$11))</f>
        <v/>
      </c>
      <c r="P65" s="165" t="str">
        <f aca="false">IF($J65=0,"",+$H65*$K65*(1-$N$11)*(1+$I65%))</f>
        <v/>
      </c>
      <c r="Q65" s="166" t="str">
        <f aca="false">+IF($Q$11=Calcoli!$C$2,'MODULO ORDINE'!P65,'MODULO ORDINE'!O65)</f>
        <v/>
      </c>
      <c r="R65" s="167"/>
      <c r="S65" s="168" t="str">
        <f aca="false">+IF(J65=0,"",IF($S$11=Calcoli!$C$2,$P65/'MODULO ORDINE'!K65,$O65/'MODULO ORDINE'!K65))</f>
        <v/>
      </c>
      <c r="T65" s="167"/>
      <c r="U65" s="181"/>
      <c r="V65" s="182"/>
    </row>
    <row r="66" customFormat="false" ht="29.15" hidden="false" customHeight="false" outlineLevel="0" collapsed="false">
      <c r="E66" s="157" t="s">
        <v>209</v>
      </c>
      <c r="F66" s="158" t="s">
        <v>210</v>
      </c>
      <c r="G66" s="176" t="n">
        <v>12</v>
      </c>
      <c r="H66" s="160" t="n">
        <f aca="false">+IF('Dati CLIENTE'!$C$3="spedito",VLOOKUP($E66,Calcoli!$B$8:$F$263,5,FALSE()),VLOOKUP($E66,Calcoli!$B$8:$F$263,4,FALSE()))</f>
        <v>1.65</v>
      </c>
      <c r="I66" s="159" t="n">
        <v>4</v>
      </c>
      <c r="J66" s="161"/>
      <c r="K66" s="162" t="str">
        <f aca="false">IF(J66=0,"",+J66*G66)</f>
        <v/>
      </c>
      <c r="L66" s="163" t="str">
        <f aca="false">IF(J66=0,"",+K66*H66)</f>
        <v/>
      </c>
      <c r="M66" s="164" t="str">
        <f aca="false">IF(J66=0,"",+K66*H66*(1+I66%))</f>
        <v/>
      </c>
      <c r="N66" s="163" t="str">
        <f aca="false">IF(J66=0,"",+L66-O66)</f>
        <v/>
      </c>
      <c r="O66" s="165" t="str">
        <f aca="false">IF($J66=0,"",+$H66*$K66*(1-$N$11))</f>
        <v/>
      </c>
      <c r="P66" s="165" t="str">
        <f aca="false">IF($J66=0,"",+$H66*$K66*(1-$N$11)*(1+$I66%))</f>
        <v/>
      </c>
      <c r="Q66" s="166" t="str">
        <f aca="false">+IF($Q$11=Calcoli!$C$2,'MODULO ORDINE'!P66,'MODULO ORDINE'!O66)</f>
        <v/>
      </c>
      <c r="R66" s="167"/>
      <c r="S66" s="168" t="str">
        <f aca="false">+IF(J66=0,"",IF($S$11=Calcoli!$C$2,$P66/'MODULO ORDINE'!K66,$O66/'MODULO ORDINE'!K66))</f>
        <v/>
      </c>
      <c r="T66" s="177"/>
      <c r="U66" s="178"/>
      <c r="V66" s="179"/>
    </row>
    <row r="67" customFormat="false" ht="29.15" hidden="false" customHeight="false" outlineLevel="0" collapsed="false">
      <c r="E67" s="157" t="s">
        <v>211</v>
      </c>
      <c r="F67" s="158" t="s">
        <v>212</v>
      </c>
      <c r="G67" s="176" t="n">
        <v>12</v>
      </c>
      <c r="H67" s="160" t="n">
        <f aca="false">+IF('Dati CLIENTE'!$C$3="spedito",VLOOKUP($E67,Calcoli!$B$8:$F$263,5,FALSE()),VLOOKUP($E67,Calcoli!$B$8:$F$263,4,FALSE()))</f>
        <v>2.25</v>
      </c>
      <c r="I67" s="159" t="n">
        <v>4</v>
      </c>
      <c r="J67" s="161"/>
      <c r="K67" s="162" t="str">
        <f aca="false">IF(J67=0,"",+J67*G67)</f>
        <v/>
      </c>
      <c r="L67" s="163" t="str">
        <f aca="false">IF(J67=0,"",+K67*H67)</f>
        <v/>
      </c>
      <c r="M67" s="164" t="str">
        <f aca="false">IF(J67=0,"",+K67*H67*(1+I67%))</f>
        <v/>
      </c>
      <c r="N67" s="163" t="str">
        <f aca="false">IF(J67=0,"",+L67-O67)</f>
        <v/>
      </c>
      <c r="O67" s="165" t="str">
        <f aca="false">IF($J67=0,"",+$H67*$K67*(1-$N$11))</f>
        <v/>
      </c>
      <c r="P67" s="165" t="str">
        <f aca="false">IF($J67=0,"",+$H67*$K67*(1-$N$11)*(1+$I67%))</f>
        <v/>
      </c>
      <c r="Q67" s="166" t="str">
        <f aca="false">+IF($Q$11=Calcoli!$C$2,'MODULO ORDINE'!P67,'MODULO ORDINE'!O67)</f>
        <v/>
      </c>
      <c r="R67" s="167"/>
      <c r="S67" s="168" t="str">
        <f aca="false">+IF(J67=0,"",IF($S$11=Calcoli!$C$2,$P67/'MODULO ORDINE'!K67,$O67/'MODULO ORDINE'!K67))</f>
        <v/>
      </c>
      <c r="T67" s="177"/>
      <c r="U67" s="178"/>
      <c r="V67" s="179"/>
    </row>
    <row r="68" customFormat="false" ht="29.15" hidden="false" customHeight="false" outlineLevel="0" collapsed="false">
      <c r="E68" s="157" t="s">
        <v>213</v>
      </c>
      <c r="F68" s="158" t="s">
        <v>214</v>
      </c>
      <c r="G68" s="176" t="n">
        <v>12</v>
      </c>
      <c r="H68" s="160" t="n">
        <f aca="false">+IF('Dati CLIENTE'!$C$3="spedito",VLOOKUP($E68,Calcoli!$B$8:$F$263,5,FALSE()),VLOOKUP($E68,Calcoli!$B$8:$F$263,4,FALSE()))</f>
        <v>2</v>
      </c>
      <c r="I68" s="159" t="n">
        <v>4</v>
      </c>
      <c r="J68" s="161"/>
      <c r="K68" s="162" t="str">
        <f aca="false">IF(J68=0,"",+J68*G68)</f>
        <v/>
      </c>
      <c r="L68" s="163" t="str">
        <f aca="false">IF(J68=0,"",+K68*H68)</f>
        <v/>
      </c>
      <c r="M68" s="164" t="str">
        <f aca="false">IF(J68=0,"",+K68*H68*(1+I68%))</f>
        <v/>
      </c>
      <c r="N68" s="163" t="str">
        <f aca="false">IF(J68=0,"",+L68-O68)</f>
        <v/>
      </c>
      <c r="O68" s="165" t="str">
        <f aca="false">IF($J68=0,"",+$H68*$K68*(1-$N$11))</f>
        <v/>
      </c>
      <c r="P68" s="165" t="str">
        <f aca="false">IF($J68=0,"",+$H68*$K68*(1-$N$11)*(1+$I68%))</f>
        <v/>
      </c>
      <c r="Q68" s="166" t="str">
        <f aca="false">+IF($Q$11=Calcoli!$C$2,'MODULO ORDINE'!P68,'MODULO ORDINE'!O68)</f>
        <v/>
      </c>
      <c r="R68" s="167"/>
      <c r="S68" s="168" t="str">
        <f aca="false">+IF(J68=0,"",IF($S$11=Calcoli!$C$2,$P68/'MODULO ORDINE'!K68,$O68/'MODULO ORDINE'!K68))</f>
        <v/>
      </c>
      <c r="T68" s="177"/>
      <c r="U68" s="178"/>
      <c r="V68" s="179"/>
    </row>
    <row r="69" customFormat="false" ht="29.15" hidden="false" customHeight="false" outlineLevel="0" collapsed="false">
      <c r="E69" s="157" t="s">
        <v>215</v>
      </c>
      <c r="F69" s="158" t="s">
        <v>216</v>
      </c>
      <c r="G69" s="176" t="n">
        <v>12</v>
      </c>
      <c r="H69" s="160" t="n">
        <f aca="false">+IF('Dati CLIENTE'!$C$3="spedito",VLOOKUP($E69,Calcoli!$B$8:$F$263,5,FALSE()),VLOOKUP($E69,Calcoli!$B$8:$F$263,4,FALSE()))</f>
        <v>2.25</v>
      </c>
      <c r="I69" s="159" t="n">
        <v>4</v>
      </c>
      <c r="J69" s="161"/>
      <c r="K69" s="162" t="str">
        <f aca="false">IF(J69=0,"",+J69*G69)</f>
        <v/>
      </c>
      <c r="L69" s="163" t="str">
        <f aca="false">IF(J69=0,"",+K69*H69)</f>
        <v/>
      </c>
      <c r="M69" s="164" t="str">
        <f aca="false">IF(J69=0,"",+K69*H69*(1+I69%))</f>
        <v/>
      </c>
      <c r="N69" s="163" t="str">
        <f aca="false">IF(J69=0,"",+L69-O69)</f>
        <v/>
      </c>
      <c r="O69" s="165" t="str">
        <f aca="false">IF($J69=0,"",+$H69*$K69*(1-$N$11))</f>
        <v/>
      </c>
      <c r="P69" s="165" t="str">
        <f aca="false">IF($J69=0,"",+$H69*$K69*(1-$N$11)*(1+$I69%))</f>
        <v/>
      </c>
      <c r="Q69" s="166" t="str">
        <f aca="false">+IF($Q$11=Calcoli!$C$2,'MODULO ORDINE'!P69,'MODULO ORDINE'!O69)</f>
        <v/>
      </c>
      <c r="R69" s="167"/>
      <c r="S69" s="168" t="str">
        <f aca="false">+IF(J69=0,"",IF($S$11=Calcoli!$C$2,$P69/'MODULO ORDINE'!K69,$O69/'MODULO ORDINE'!K69))</f>
        <v/>
      </c>
      <c r="T69" s="177"/>
      <c r="U69" s="178"/>
      <c r="V69" s="179"/>
    </row>
    <row r="70" customFormat="false" ht="29.15" hidden="false" customHeight="false" outlineLevel="0" collapsed="false">
      <c r="E70" s="157" t="s">
        <v>217</v>
      </c>
      <c r="F70" s="158" t="s">
        <v>218</v>
      </c>
      <c r="G70" s="176" t="n">
        <v>12</v>
      </c>
      <c r="H70" s="160" t="n">
        <f aca="false">+IF('Dati CLIENTE'!$C$3="spedito",VLOOKUP($E70,Calcoli!$B$8:$F$263,5,FALSE()),VLOOKUP($E70,Calcoli!$B$8:$F$263,4,FALSE()))</f>
        <v>1.91</v>
      </c>
      <c r="I70" s="159" t="n">
        <v>4</v>
      </c>
      <c r="J70" s="161"/>
      <c r="K70" s="162" t="str">
        <f aca="false">IF(J70=0,"",+J70*G70)</f>
        <v/>
      </c>
      <c r="L70" s="163" t="str">
        <f aca="false">IF(J70=0,"",+K70*H70)</f>
        <v/>
      </c>
      <c r="M70" s="164" t="str">
        <f aca="false">IF(J70=0,"",+K70*H70*(1+I70%))</f>
        <v/>
      </c>
      <c r="N70" s="163" t="str">
        <f aca="false">IF(J70=0,"",+L70-O70)</f>
        <v/>
      </c>
      <c r="O70" s="165" t="str">
        <f aca="false">IF($J70=0,"",+$H70*$K70*(1-$N$11))</f>
        <v/>
      </c>
      <c r="P70" s="165" t="str">
        <f aca="false">IF($J70=0,"",+$H70*$K70*(1-$N$11)*(1+$I70%))</f>
        <v/>
      </c>
      <c r="Q70" s="166" t="str">
        <f aca="false">+IF($Q$11=Calcoli!$C$2,'MODULO ORDINE'!P70,'MODULO ORDINE'!O70)</f>
        <v/>
      </c>
      <c r="R70" s="167"/>
      <c r="S70" s="168" t="str">
        <f aca="false">+IF(J70=0,"",IF($S$11=Calcoli!$C$2,$P70/'MODULO ORDINE'!K70,$O70/'MODULO ORDINE'!K70))</f>
        <v/>
      </c>
      <c r="T70" s="177"/>
      <c r="U70" s="178"/>
      <c r="V70" s="179"/>
    </row>
    <row r="71" customFormat="false" ht="29.15" hidden="false" customHeight="false" outlineLevel="0" collapsed="false">
      <c r="E71" s="157" t="s">
        <v>219</v>
      </c>
      <c r="F71" s="158" t="s">
        <v>220</v>
      </c>
      <c r="G71" s="176" t="n">
        <v>12</v>
      </c>
      <c r="H71" s="160" t="n">
        <f aca="false">+IF('Dati CLIENTE'!$C$3="spedito",VLOOKUP($E71,Calcoli!$B$8:$F$263,5,FALSE()),VLOOKUP($E71,Calcoli!$B$8:$F$263,4,FALSE()))</f>
        <v>1.91</v>
      </c>
      <c r="I71" s="159" t="n">
        <v>4</v>
      </c>
      <c r="J71" s="161"/>
      <c r="K71" s="162" t="str">
        <f aca="false">IF(J71=0,"",+J71*G71)</f>
        <v/>
      </c>
      <c r="L71" s="163" t="str">
        <f aca="false">IF(J71=0,"",+K71*H71)</f>
        <v/>
      </c>
      <c r="M71" s="164" t="str">
        <f aca="false">IF(J71=0,"",+K71*H71*(1+I71%))</f>
        <v/>
      </c>
      <c r="N71" s="163" t="str">
        <f aca="false">IF(J71=0,"",+L71-O71)</f>
        <v/>
      </c>
      <c r="O71" s="165" t="str">
        <f aca="false">IF($J71=0,"",+$H71*$K71*(1-$N$11))</f>
        <v/>
      </c>
      <c r="P71" s="165" t="str">
        <f aca="false">IF($J71=0,"",+$H71*$K71*(1-$N$11)*(1+$I71%))</f>
        <v/>
      </c>
      <c r="Q71" s="166" t="str">
        <f aca="false">+IF($Q$11=Calcoli!$C$2,'MODULO ORDINE'!P71,'MODULO ORDINE'!O71)</f>
        <v/>
      </c>
      <c r="R71" s="167"/>
      <c r="S71" s="168" t="str">
        <f aca="false">+IF(J71=0,"",IF($S$11=Calcoli!$C$2,$P71/'MODULO ORDINE'!K71,$O71/'MODULO ORDINE'!K71))</f>
        <v/>
      </c>
      <c r="T71" s="177"/>
      <c r="U71" s="178"/>
      <c r="V71" s="179"/>
    </row>
    <row r="72" customFormat="false" ht="29.15" hidden="false" customHeight="false" outlineLevel="0" collapsed="false">
      <c r="E72" s="157"/>
      <c r="F72" s="172" t="s">
        <v>221</v>
      </c>
      <c r="G72" s="159"/>
      <c r="H72" s="160"/>
      <c r="I72" s="159"/>
      <c r="J72" s="161"/>
      <c r="K72" s="162" t="str">
        <f aca="false">IF(J72=0,"",+J72*G72)</f>
        <v/>
      </c>
      <c r="L72" s="163" t="str">
        <f aca="false">IF(J72=0,"",+K72*H72)</f>
        <v/>
      </c>
      <c r="M72" s="164" t="str">
        <f aca="false">IF(J72=0,"",+K72*H72*(1+I72%))</f>
        <v/>
      </c>
      <c r="N72" s="163" t="str">
        <f aca="false">IF(J72=0,"",+L72-O72)</f>
        <v/>
      </c>
      <c r="O72" s="165" t="str">
        <f aca="false">IF($J72=0,"",+$H72*$K72*(1-$N$11))</f>
        <v/>
      </c>
      <c r="P72" s="165" t="str">
        <f aca="false">IF($J72=0,"",+$H72*$K72*(1-$N$11)*(1+$I72%))</f>
        <v/>
      </c>
      <c r="Q72" s="166" t="str">
        <f aca="false">+IF($Q$11=Calcoli!$C$2,'MODULO ORDINE'!P72,'MODULO ORDINE'!O72)</f>
        <v/>
      </c>
      <c r="R72" s="167"/>
      <c r="S72" s="168" t="str">
        <f aca="false">+IF(J72=0,"",IF($S$11=Calcoli!$C$2,$P72/'MODULO ORDINE'!K72,$O72/'MODULO ORDINE'!K72))</f>
        <v/>
      </c>
      <c r="T72" s="169"/>
      <c r="U72" s="174"/>
      <c r="V72" s="175"/>
      <c r="W72" s="100" t="n">
        <f aca="false">+J72</f>
        <v>0</v>
      </c>
    </row>
    <row r="73" customFormat="false" ht="29.15" hidden="false" customHeight="false" outlineLevel="0" collapsed="false">
      <c r="E73" s="157" t="s">
        <v>222</v>
      </c>
      <c r="F73" s="158" t="s">
        <v>223</v>
      </c>
      <c r="G73" s="176" t="n">
        <v>12</v>
      </c>
      <c r="H73" s="160" t="n">
        <f aca="false">+IF('Dati CLIENTE'!$C$3="spedito",VLOOKUP($E73,Calcoli!$B$8:$F$263,5,FALSE()),VLOOKUP($E73,Calcoli!$B$8:$F$263,4,FALSE()))</f>
        <v>4.05</v>
      </c>
      <c r="I73" s="159" t="n">
        <v>4</v>
      </c>
      <c r="J73" s="161"/>
      <c r="K73" s="162" t="str">
        <f aca="false">IF(J73=0,"",+J73*G73)</f>
        <v/>
      </c>
      <c r="L73" s="163" t="str">
        <f aca="false">IF(J73=0,"",+K73*H73)</f>
        <v/>
      </c>
      <c r="M73" s="164" t="str">
        <f aca="false">IF(J73=0,"",+K73*H73*(1+I73%))</f>
        <v/>
      </c>
      <c r="N73" s="163" t="str">
        <f aca="false">IF(J73=0,"",+L73-O73)</f>
        <v/>
      </c>
      <c r="O73" s="165" t="str">
        <f aca="false">IF($J73=0,"",+$H73*$K73*(1-$N$11))</f>
        <v/>
      </c>
      <c r="P73" s="165" t="str">
        <f aca="false">IF($J73=0,"",+$H73*$K73*(1-$N$11)*(1+$I73%))</f>
        <v/>
      </c>
      <c r="Q73" s="166" t="str">
        <f aca="false">+IF($Q$11=Calcoli!$C$2,'MODULO ORDINE'!P73,'MODULO ORDINE'!O73)</f>
        <v/>
      </c>
      <c r="R73" s="167"/>
      <c r="S73" s="168" t="str">
        <f aca="false">+IF(J73=0,"",IF($S$11=Calcoli!$C$2,$P73/'MODULO ORDINE'!K73,$O73/'MODULO ORDINE'!K73))</f>
        <v/>
      </c>
      <c r="T73" s="183"/>
      <c r="U73" s="178"/>
      <c r="V73" s="179"/>
      <c r="W73" s="100" t="n">
        <f aca="false">SUM(W74:W76)</f>
        <v>0</v>
      </c>
    </row>
    <row r="74" customFormat="false" ht="29.15" hidden="false" customHeight="false" outlineLevel="0" collapsed="false">
      <c r="E74" s="157" t="s">
        <v>224</v>
      </c>
      <c r="F74" s="158" t="s">
        <v>225</v>
      </c>
      <c r="G74" s="159" t="n">
        <v>12</v>
      </c>
      <c r="H74" s="160" t="n">
        <f aca="false">+IF('Dati CLIENTE'!$C$3="spedito",VLOOKUP($E74,Calcoli!$B$8:$F$263,5,FALSE()),VLOOKUP($E74,Calcoli!$B$8:$F$263,4,FALSE()))</f>
        <v>4.05</v>
      </c>
      <c r="I74" s="159" t="n">
        <v>4</v>
      </c>
      <c r="J74" s="161"/>
      <c r="K74" s="162" t="str">
        <f aca="false">IF(J74=0,"",+J74*G74)</f>
        <v/>
      </c>
      <c r="L74" s="163" t="str">
        <f aca="false">IF(J74=0,"",+K74*H74)</f>
        <v/>
      </c>
      <c r="M74" s="164" t="str">
        <f aca="false">IF(J74=0,"",+K74*H74*(1+I74%))</f>
        <v/>
      </c>
      <c r="N74" s="163" t="str">
        <f aca="false">IF(J74=0,"",+L74-O74)</f>
        <v/>
      </c>
      <c r="O74" s="165" t="str">
        <f aca="false">IF($J74=0,"",+$H74*$K74*(1-$N$11))</f>
        <v/>
      </c>
      <c r="P74" s="165" t="str">
        <f aca="false">IF($J74=0,"",+$H74*$K74*(1-$N$11)*(1+$I74%))</f>
        <v/>
      </c>
      <c r="Q74" s="166" t="str">
        <f aca="false">+IF($Q$11=Calcoli!$C$2,'MODULO ORDINE'!P74,'MODULO ORDINE'!O74)</f>
        <v/>
      </c>
      <c r="R74" s="167"/>
      <c r="S74" s="168" t="str">
        <f aca="false">+IF(J74=0,"",IF($S$11=Calcoli!$C$2,$P74/'MODULO ORDINE'!K74,$O74/'MODULO ORDINE'!K74))</f>
        <v/>
      </c>
      <c r="T74" s="169"/>
      <c r="U74" s="174" t="s">
        <v>226</v>
      </c>
      <c r="V74" s="175"/>
      <c r="W74" s="100" t="n">
        <f aca="false">+J74</f>
        <v>0</v>
      </c>
    </row>
    <row r="75" customFormat="false" ht="29.15" hidden="false" customHeight="false" outlineLevel="0" collapsed="false">
      <c r="E75" s="157" t="s">
        <v>227</v>
      </c>
      <c r="F75" s="158" t="s">
        <v>228</v>
      </c>
      <c r="G75" s="159" t="n">
        <v>12</v>
      </c>
      <c r="H75" s="160" t="n">
        <f aca="false">+IF('Dati CLIENTE'!$C$3="spedito",VLOOKUP($E75,Calcoli!$B$8:$F$263,5,FALSE()),VLOOKUP($E75,Calcoli!$B$8:$F$263,4,FALSE()))</f>
        <v>3.35</v>
      </c>
      <c r="I75" s="159" t="n">
        <v>4</v>
      </c>
      <c r="J75" s="161"/>
      <c r="K75" s="162" t="str">
        <f aca="false">IF(J75=0,"",+J75*G75)</f>
        <v/>
      </c>
      <c r="L75" s="163" t="str">
        <f aca="false">IF(J75=0,"",+K75*H75)</f>
        <v/>
      </c>
      <c r="M75" s="164" t="str">
        <f aca="false">IF(J75=0,"",+K75*H75*(1+I75%))</f>
        <v/>
      </c>
      <c r="N75" s="163" t="str">
        <f aca="false">IF(J75=0,"",+L75-O75)</f>
        <v/>
      </c>
      <c r="O75" s="165" t="str">
        <f aca="false">IF($J75=0,"",+$H75*$K75*(1-$N$11))</f>
        <v/>
      </c>
      <c r="P75" s="165" t="str">
        <f aca="false">IF($J75=0,"",+$H75*$K75*(1-$N$11)*(1+$I75%))</f>
        <v/>
      </c>
      <c r="Q75" s="166" t="str">
        <f aca="false">+IF($Q$11=Calcoli!$C$2,'MODULO ORDINE'!P75,'MODULO ORDINE'!O75)</f>
        <v/>
      </c>
      <c r="R75" s="167"/>
      <c r="S75" s="168" t="str">
        <f aca="false">+IF(J75=0,"",IF($S$11=Calcoli!$C$2,$P75/'MODULO ORDINE'!K75,$O75/'MODULO ORDINE'!K75))</f>
        <v/>
      </c>
      <c r="T75" s="184"/>
      <c r="U75" s="174" t="s">
        <v>229</v>
      </c>
      <c r="V75" s="175"/>
      <c r="W75" s="100" t="n">
        <f aca="false">+J75</f>
        <v>0</v>
      </c>
    </row>
    <row r="76" customFormat="false" ht="29.15" hidden="false" customHeight="false" outlineLevel="0" collapsed="false">
      <c r="E76" s="157" t="s">
        <v>230</v>
      </c>
      <c r="F76" s="158" t="s">
        <v>231</v>
      </c>
      <c r="G76" s="159" t="n">
        <v>12</v>
      </c>
      <c r="H76" s="160" t="n">
        <f aca="false">+IF('Dati CLIENTE'!$C$3="spedito",VLOOKUP($E76,Calcoli!$B$8:$F$263,5,FALSE()),VLOOKUP($E76,Calcoli!$B$8:$F$263,4,FALSE()))</f>
        <v>4.25</v>
      </c>
      <c r="I76" s="159" t="n">
        <v>4</v>
      </c>
      <c r="J76" s="161"/>
      <c r="K76" s="162" t="str">
        <f aca="false">IF(J76=0,"",+J76*G76)</f>
        <v/>
      </c>
      <c r="L76" s="163" t="str">
        <f aca="false">IF(J76=0,"",+K76*H76)</f>
        <v/>
      </c>
      <c r="M76" s="164" t="str">
        <f aca="false">IF(J76=0,"",+K76*H76*(1+I76%))</f>
        <v/>
      </c>
      <c r="N76" s="163" t="str">
        <f aca="false">IF(J76=0,"",+L76-O76)</f>
        <v/>
      </c>
      <c r="O76" s="165" t="str">
        <f aca="false">IF($J76=0,"",+$H76*$K76*(1-$N$11))</f>
        <v/>
      </c>
      <c r="P76" s="165" t="str">
        <f aca="false">IF($J76=0,"",+$H76*$K76*(1-$N$11)*(1+$I76%))</f>
        <v/>
      </c>
      <c r="Q76" s="166" t="str">
        <f aca="false">+IF($Q$11=Calcoli!$C$2,'MODULO ORDINE'!P76,'MODULO ORDINE'!O76)</f>
        <v/>
      </c>
      <c r="R76" s="167"/>
      <c r="S76" s="168" t="str">
        <f aca="false">+IF(J76=0,"",IF($S$11=Calcoli!$C$2,$P76/'MODULO ORDINE'!K76,$O76/'MODULO ORDINE'!K76))</f>
        <v/>
      </c>
      <c r="T76" s="169"/>
      <c r="U76" s="174"/>
      <c r="V76" s="175"/>
      <c r="W76" s="100" t="n">
        <f aca="false">+J76</f>
        <v>0</v>
      </c>
    </row>
    <row r="77" customFormat="false" ht="29.15" hidden="false" customHeight="false" outlineLevel="0" collapsed="false">
      <c r="E77" s="157" t="s">
        <v>232</v>
      </c>
      <c r="F77" s="158" t="s">
        <v>233</v>
      </c>
      <c r="G77" s="176" t="n">
        <v>12</v>
      </c>
      <c r="H77" s="160" t="n">
        <f aca="false">+IF('Dati CLIENTE'!$C$3="spedito",VLOOKUP($E77,Calcoli!$B$8:$F$263,5,FALSE()),VLOOKUP($E77,Calcoli!$B$8:$F$263,4,FALSE()))</f>
        <v>4.25</v>
      </c>
      <c r="I77" s="159" t="n">
        <v>4</v>
      </c>
      <c r="J77" s="161"/>
      <c r="K77" s="162" t="str">
        <f aca="false">IF(J77=0,"",+J77*G77)</f>
        <v/>
      </c>
      <c r="L77" s="163" t="str">
        <f aca="false">IF(J77=0,"",+K77*H77)</f>
        <v/>
      </c>
      <c r="M77" s="164" t="str">
        <f aca="false">IF(J77=0,"",+K77*H77*(1+I77%))</f>
        <v/>
      </c>
      <c r="N77" s="163" t="str">
        <f aca="false">IF(J77=0,"",+L77-O77)</f>
        <v/>
      </c>
      <c r="O77" s="165" t="str">
        <f aca="false">IF($J77=0,"",+$H77*$K77*(1-$N$11))</f>
        <v/>
      </c>
      <c r="P77" s="165" t="str">
        <f aca="false">IF($J77=0,"",+$H77*$K77*(1-$N$11)*(1+$I77%))</f>
        <v/>
      </c>
      <c r="Q77" s="166" t="str">
        <f aca="false">+IF($Q$11=Calcoli!$C$2,'MODULO ORDINE'!P77,'MODULO ORDINE'!O77)</f>
        <v/>
      </c>
      <c r="R77" s="167"/>
      <c r="S77" s="168" t="str">
        <f aca="false">+IF(J77=0,"",IF($S$11=Calcoli!$C$2,$P77/'MODULO ORDINE'!K77,$O77/'MODULO ORDINE'!K77))</f>
        <v/>
      </c>
      <c r="T77" s="177"/>
      <c r="U77" s="178"/>
      <c r="V77" s="179"/>
      <c r="W77" s="100" t="n">
        <f aca="false">SUM(W78)</f>
        <v>0</v>
      </c>
    </row>
    <row r="78" customFormat="false" ht="29.15" hidden="false" customHeight="false" outlineLevel="0" collapsed="false">
      <c r="E78" s="157" t="s">
        <v>234</v>
      </c>
      <c r="F78" s="158" t="s">
        <v>235</v>
      </c>
      <c r="G78" s="159" t="n">
        <v>12</v>
      </c>
      <c r="H78" s="160" t="n">
        <f aca="false">+IF('Dati CLIENTE'!$C$3="spedito",VLOOKUP($E78,Calcoli!$B$8:$F$263,5,FALSE()),VLOOKUP($E78,Calcoli!$B$8:$F$263,4,FALSE()))</f>
        <v>3.95</v>
      </c>
      <c r="I78" s="159" t="n">
        <v>4</v>
      </c>
      <c r="J78" s="161"/>
      <c r="K78" s="162" t="str">
        <f aca="false">IF(J78=0,"",+J78*G78)</f>
        <v/>
      </c>
      <c r="L78" s="163" t="str">
        <f aca="false">IF(J78=0,"",+K78*H78)</f>
        <v/>
      </c>
      <c r="M78" s="164" t="str">
        <f aca="false">IF(J78=0,"",+K78*H78*(1+I78%))</f>
        <v/>
      </c>
      <c r="N78" s="163" t="str">
        <f aca="false">IF(J78=0,"",+L78-O78)</f>
        <v/>
      </c>
      <c r="O78" s="165" t="str">
        <f aca="false">IF($J78=0,"",+$H78*$K78*(1-$N$11))</f>
        <v/>
      </c>
      <c r="P78" s="165" t="str">
        <f aca="false">IF($J78=0,"",+$H78*$K78*(1-$N$11)*(1+$I78%))</f>
        <v/>
      </c>
      <c r="Q78" s="166" t="str">
        <f aca="false">+IF($Q$11=Calcoli!$C$2,'MODULO ORDINE'!P78,'MODULO ORDINE'!O78)</f>
        <v/>
      </c>
      <c r="R78" s="167"/>
      <c r="S78" s="168" t="str">
        <f aca="false">+IF(J78=0,"",IF($S$11=Calcoli!$C$2,$P78/'MODULO ORDINE'!K78,$O78/'MODULO ORDINE'!K78))</f>
        <v/>
      </c>
      <c r="T78" s="185"/>
      <c r="U78" s="174" t="s">
        <v>236</v>
      </c>
      <c r="V78" s="175"/>
      <c r="W78" s="100" t="n">
        <f aca="false">+J78</f>
        <v>0</v>
      </c>
    </row>
    <row r="79" customFormat="false" ht="29.15" hidden="false" customHeight="false" outlineLevel="0" collapsed="false">
      <c r="E79" s="186"/>
      <c r="F79" s="187" t="s">
        <v>237</v>
      </c>
      <c r="G79" s="188"/>
      <c r="H79" s="160"/>
      <c r="I79" s="180"/>
      <c r="J79" s="161"/>
      <c r="K79" s="162" t="str">
        <f aca="false">IF(J79=0,"",+J79*G79)</f>
        <v/>
      </c>
      <c r="L79" s="163" t="str">
        <f aca="false">IF(J79=0,"",+K79*H79)</f>
        <v/>
      </c>
      <c r="M79" s="164" t="str">
        <f aca="false">IF(J79=0,"",+K79*H79*(1+I79%))</f>
        <v/>
      </c>
      <c r="N79" s="163" t="str">
        <f aca="false">IF(J79=0,"",+L79-O79)</f>
        <v/>
      </c>
      <c r="O79" s="165" t="str">
        <f aca="false">IF($J79=0,"",+$H79*$K79*(1-$N$11))</f>
        <v/>
      </c>
      <c r="P79" s="165" t="str">
        <f aca="false">IF($J79=0,"",+$H79*$K79*(1-$N$11)*(1+$I79%))</f>
        <v/>
      </c>
      <c r="Q79" s="166" t="str">
        <f aca="false">+IF($Q$11=Calcoli!$C$2,'MODULO ORDINE'!P79,'MODULO ORDINE'!O79)</f>
        <v/>
      </c>
      <c r="R79" s="167"/>
      <c r="S79" s="168" t="str">
        <f aca="false">+IF(J79=0,"",IF($S$11=Calcoli!$C$2,$P79/'MODULO ORDINE'!K79,$O79/'MODULO ORDINE'!K79))</f>
        <v/>
      </c>
      <c r="T79" s="177"/>
      <c r="U79" s="178" t="e">
        <f aca="false">#N/A</f>
        <v>#N/A</v>
      </c>
      <c r="V79" s="179"/>
      <c r="W79" s="100" t="n">
        <f aca="false">SUM(W80:W81)</f>
        <v>0</v>
      </c>
    </row>
    <row r="80" customFormat="false" ht="29.15" hidden="false" customHeight="false" outlineLevel="0" collapsed="false">
      <c r="E80" s="157" t="s">
        <v>238</v>
      </c>
      <c r="F80" s="158" t="s">
        <v>239</v>
      </c>
      <c r="G80" s="159" t="n">
        <v>1</v>
      </c>
      <c r="H80" s="160" t="n">
        <f aca="false">+IF('Dati CLIENTE'!$C$3="spedito",VLOOKUP($E80,Calcoli!$B$8:$F$263,5,FALSE()),VLOOKUP($E80,Calcoli!$B$8:$F$263,4,FALSE()))</f>
        <v>2.2</v>
      </c>
      <c r="I80" s="159" t="n">
        <v>4</v>
      </c>
      <c r="J80" s="161"/>
      <c r="K80" s="162" t="str">
        <f aca="false">IF(J80=0,"",+J80*G80)</f>
        <v/>
      </c>
      <c r="L80" s="163" t="str">
        <f aca="false">IF(J80=0,"",+K80*H80)</f>
        <v/>
      </c>
      <c r="M80" s="164" t="str">
        <f aca="false">IF(J80=0,"",+K80*H80*(1+I80%))</f>
        <v/>
      </c>
      <c r="N80" s="163" t="str">
        <f aca="false">IF(J80=0,"",+L80-O80)</f>
        <v/>
      </c>
      <c r="O80" s="165" t="str">
        <f aca="false">IF($J80=0,"",+$H80*$K80*(1-$N$11))</f>
        <v/>
      </c>
      <c r="P80" s="165" t="str">
        <f aca="false">IF($J80=0,"",+$H80*$K80*(1-$N$11)*(1+$I80%))</f>
        <v/>
      </c>
      <c r="Q80" s="166" t="str">
        <f aca="false">+IF($Q$11=Calcoli!$C$2,'MODULO ORDINE'!P80,'MODULO ORDINE'!O80)</f>
        <v/>
      </c>
      <c r="R80" s="167"/>
      <c r="S80" s="168" t="str">
        <f aca="false">+IF(J80=0,"",IF($S$11=Calcoli!$C$2,$P80/'MODULO ORDINE'!K80,$O80/'MODULO ORDINE'!K80))</f>
        <v/>
      </c>
      <c r="T80" s="169"/>
      <c r="U80" s="174" t="s">
        <v>240</v>
      </c>
      <c r="V80" s="175"/>
      <c r="W80" s="100" t="n">
        <f aca="false">+J80</f>
        <v>0</v>
      </c>
    </row>
    <row r="81" customFormat="false" ht="29.15" hidden="false" customHeight="false" outlineLevel="0" collapsed="false">
      <c r="E81" s="157" t="s">
        <v>241</v>
      </c>
      <c r="F81" s="158" t="s">
        <v>242</v>
      </c>
      <c r="G81" s="159" t="n">
        <v>1</v>
      </c>
      <c r="H81" s="160" t="n">
        <f aca="false">+IF('Dati CLIENTE'!$C$3="spedito",VLOOKUP($E81,Calcoli!$B$8:$F$263,5,FALSE()),VLOOKUP($E81,Calcoli!$B$8:$F$263,4,FALSE()))</f>
        <v>8.3</v>
      </c>
      <c r="I81" s="159" t="n">
        <v>4</v>
      </c>
      <c r="J81" s="161"/>
      <c r="K81" s="162" t="str">
        <f aca="false">IF(J81=0,"",+J81*G81)</f>
        <v/>
      </c>
      <c r="L81" s="163" t="str">
        <f aca="false">IF(J81=0,"",+K81*H81)</f>
        <v/>
      </c>
      <c r="M81" s="164" t="str">
        <f aca="false">IF(J81=0,"",+K81*H81*(1+I81%))</f>
        <v/>
      </c>
      <c r="N81" s="163" t="str">
        <f aca="false">IF(J81=0,"",+L81-O81)</f>
        <v/>
      </c>
      <c r="O81" s="165" t="str">
        <f aca="false">IF($J81=0,"",+$H81*$K81*(1-$N$11))</f>
        <v/>
      </c>
      <c r="P81" s="165" t="str">
        <f aca="false">IF($J81=0,"",+$H81*$K81*(1-$N$11)*(1+$I81%))</f>
        <v/>
      </c>
      <c r="Q81" s="166" t="str">
        <f aca="false">+IF($Q$11=Calcoli!$C$2,'MODULO ORDINE'!P81,'MODULO ORDINE'!O81)</f>
        <v/>
      </c>
      <c r="R81" s="167"/>
      <c r="S81" s="168" t="str">
        <f aca="false">+IF(J81=0,"",IF($S$11=Calcoli!$C$2,$P81/'MODULO ORDINE'!K81,$O81/'MODULO ORDINE'!K81))</f>
        <v/>
      </c>
      <c r="T81" s="169"/>
      <c r="U81" s="174" t="s">
        <v>243</v>
      </c>
      <c r="V81" s="175"/>
      <c r="W81" s="100" t="n">
        <f aca="false">+J81</f>
        <v>0</v>
      </c>
    </row>
    <row r="82" customFormat="false" ht="29.15" hidden="false" customHeight="false" outlineLevel="0" collapsed="false">
      <c r="E82" s="157"/>
      <c r="F82" s="189" t="s">
        <v>244</v>
      </c>
      <c r="G82" s="176"/>
      <c r="H82" s="160"/>
      <c r="I82" s="190"/>
      <c r="J82" s="161"/>
      <c r="K82" s="162" t="str">
        <f aca="false">IF(J82=0,"",+J82*G82)</f>
        <v/>
      </c>
      <c r="L82" s="163" t="str">
        <f aca="false">IF(J82=0,"",+K82*H82)</f>
        <v/>
      </c>
      <c r="M82" s="164" t="str">
        <f aca="false">IF(J82=0,"",+K82*H82*(1+I82%))</f>
        <v/>
      </c>
      <c r="N82" s="163" t="str">
        <f aca="false">IF(J82=0,"",+L82-O82)</f>
        <v/>
      </c>
      <c r="O82" s="165" t="str">
        <f aca="false">IF($J82=0,"",+$H82*$K82*(1-$N$11))</f>
        <v/>
      </c>
      <c r="P82" s="165" t="str">
        <f aca="false">IF($J82=0,"",+$H82*$K82*(1-$N$11)*(1+$I82%))</f>
        <v/>
      </c>
      <c r="Q82" s="166" t="str">
        <f aca="false">+IF($Q$11=Calcoli!$C$2,'MODULO ORDINE'!P82,'MODULO ORDINE'!O82)</f>
        <v/>
      </c>
      <c r="R82" s="167"/>
      <c r="S82" s="168" t="str">
        <f aca="false">+IF(J82=0,"",IF($S$11=Calcoli!$C$2,$P82/'MODULO ORDINE'!K82,$O82/'MODULO ORDINE'!K82))</f>
        <v/>
      </c>
      <c r="T82" s="177"/>
      <c r="U82" s="178"/>
      <c r="V82" s="179"/>
      <c r="W82" s="100" t="n">
        <f aca="false">SUM(W83:W83)</f>
        <v>0</v>
      </c>
    </row>
    <row r="83" customFormat="false" ht="29.15" hidden="false" customHeight="false" outlineLevel="0" collapsed="false">
      <c r="E83" s="157" t="s">
        <v>245</v>
      </c>
      <c r="F83" s="191" t="s">
        <v>246</v>
      </c>
      <c r="G83" s="159" t="n">
        <v>6</v>
      </c>
      <c r="H83" s="160" t="n">
        <f aca="false">+IF('Dati CLIENTE'!$C$3="spedito",VLOOKUP($E83,Calcoli!$B$8:$F$263,5,FALSE()),VLOOKUP($E83,Calcoli!$B$8:$F$263,4,FALSE()))</f>
        <v>3.55</v>
      </c>
      <c r="I83" s="159" t="n">
        <v>4</v>
      </c>
      <c r="J83" s="161"/>
      <c r="K83" s="162" t="str">
        <f aca="false">IF(J83=0,"",+J83*G83)</f>
        <v/>
      </c>
      <c r="L83" s="163" t="str">
        <f aca="false">IF(J83=0,"",+K83*H83)</f>
        <v/>
      </c>
      <c r="M83" s="164" t="str">
        <f aca="false">IF(J83=0,"",+K83*H83*(1+I83%))</f>
        <v/>
      </c>
      <c r="N83" s="163" t="str">
        <f aca="false">IF(J83=0,"",+L83-O83)</f>
        <v/>
      </c>
      <c r="O83" s="165" t="str">
        <f aca="false">IF($J83=0,"",+$H83*$K83*(1-$N$11))</f>
        <v/>
      </c>
      <c r="P83" s="165" t="str">
        <f aca="false">IF($J83=0,"",+$H83*$K83*(1-$N$11)*(1+$I83%))</f>
        <v/>
      </c>
      <c r="Q83" s="166" t="str">
        <f aca="false">+IF($Q$11=Calcoli!$C$2,'MODULO ORDINE'!P83,'MODULO ORDINE'!O83)</f>
        <v/>
      </c>
      <c r="R83" s="167"/>
      <c r="S83" s="168" t="str">
        <f aca="false">+IF(J83=0,"",IF($S$11=Calcoli!$C$2,$P83/'MODULO ORDINE'!K83,$O83/'MODULO ORDINE'!K83))</f>
        <v/>
      </c>
      <c r="T83" s="169"/>
      <c r="U83" s="174"/>
      <c r="V83" s="175"/>
      <c r="W83" s="100" t="n">
        <f aca="false">+J83</f>
        <v>0</v>
      </c>
    </row>
    <row r="84" customFormat="false" ht="29.15" hidden="false" customHeight="false" outlineLevel="0" collapsed="false">
      <c r="E84" s="157" t="s">
        <v>247</v>
      </c>
      <c r="F84" s="191" t="s">
        <v>248</v>
      </c>
      <c r="G84" s="176" t="n">
        <v>1</v>
      </c>
      <c r="H84" s="160" t="n">
        <f aca="false">+IF('Dati CLIENTE'!$C$3="spedito",VLOOKUP($E84,Calcoli!$B$8:$F$263,5,FALSE()),VLOOKUP($E84,Calcoli!$B$8:$F$263,4,FALSE()))</f>
        <v>12.1</v>
      </c>
      <c r="I84" s="159" t="n">
        <v>4</v>
      </c>
      <c r="J84" s="161"/>
      <c r="K84" s="162" t="str">
        <f aca="false">IF(J84=0,"",+J84*G84)</f>
        <v/>
      </c>
      <c r="L84" s="163" t="str">
        <f aca="false">IF(J84=0,"",+K84*H84)</f>
        <v/>
      </c>
      <c r="M84" s="164" t="str">
        <f aca="false">IF(J84=0,"",+K84*H84*(1+I84%))</f>
        <v/>
      </c>
      <c r="N84" s="163" t="str">
        <f aca="false">IF(J84=0,"",+L84-O84)</f>
        <v/>
      </c>
      <c r="O84" s="165" t="str">
        <f aca="false">IF($J84=0,"",+$H84*$K84*(1-$N$11))</f>
        <v/>
      </c>
      <c r="P84" s="165" t="str">
        <f aca="false">IF($J84=0,"",+$H84*$K84*(1-$N$11)*(1+$I84%))</f>
        <v/>
      </c>
      <c r="Q84" s="166" t="str">
        <f aca="false">+IF($Q$11=Calcoli!$C$2,'MODULO ORDINE'!P84,'MODULO ORDINE'!O84)</f>
        <v/>
      </c>
      <c r="R84" s="167"/>
      <c r="S84" s="168" t="str">
        <f aca="false">+IF(J84=0,"",IF($S$11=Calcoli!$C$2,$P84/'MODULO ORDINE'!K84,$O84/'MODULO ORDINE'!K84))</f>
        <v/>
      </c>
      <c r="T84" s="192"/>
      <c r="U84" s="178"/>
      <c r="V84" s="179"/>
      <c r="W84" s="100" t="n">
        <f aca="false">SUM(W86:W88)</f>
        <v>0</v>
      </c>
    </row>
    <row r="85" customFormat="false" ht="29.15" hidden="false" customHeight="false" outlineLevel="0" collapsed="false">
      <c r="E85" s="157" t="s">
        <v>249</v>
      </c>
      <c r="F85" s="191" t="s">
        <v>250</v>
      </c>
      <c r="G85" s="176" t="n">
        <v>12</v>
      </c>
      <c r="H85" s="160" t="n">
        <f aca="false">+IF('Dati CLIENTE'!$C$3="spedito",VLOOKUP($E85,Calcoli!$B$8:$F$263,5,FALSE()),VLOOKUP($E85,Calcoli!$B$8:$F$263,4,FALSE()))</f>
        <v>0.8</v>
      </c>
      <c r="I85" s="159" t="n">
        <v>4</v>
      </c>
      <c r="J85" s="161"/>
      <c r="K85" s="162" t="str">
        <f aca="false">IF(J85=0,"",+J85*G85)</f>
        <v/>
      </c>
      <c r="L85" s="163" t="str">
        <f aca="false">IF(J85=0,"",+K85*H85)</f>
        <v/>
      </c>
      <c r="M85" s="164" t="str">
        <f aca="false">IF(J85=0,"",+K85*H85*(1+I85%))</f>
        <v/>
      </c>
      <c r="N85" s="163" t="str">
        <f aca="false">IF(J85=0,"",+L85-O85)</f>
        <v/>
      </c>
      <c r="O85" s="165" t="str">
        <f aca="false">IF($J85=0,"",+$H85*$K85*(1-$N$11))</f>
        <v/>
      </c>
      <c r="P85" s="165" t="str">
        <f aca="false">IF($J85=0,"",+$H85*$K85*(1-$N$11)*(1+$I85%))</f>
        <v/>
      </c>
      <c r="Q85" s="166" t="str">
        <f aca="false">+IF($Q$11=Calcoli!$C$2,'MODULO ORDINE'!P85,'MODULO ORDINE'!O85)</f>
        <v/>
      </c>
      <c r="R85" s="167"/>
      <c r="S85" s="168" t="str">
        <f aca="false">+IF(J85=0,"",IF($S$11=Calcoli!$C$2,$P85/'MODULO ORDINE'!K85,$O85/'MODULO ORDINE'!K85))</f>
        <v/>
      </c>
      <c r="T85" s="192"/>
      <c r="U85" s="178"/>
      <c r="V85" s="179"/>
    </row>
    <row r="86" customFormat="false" ht="29.15" hidden="false" customHeight="false" outlineLevel="0" collapsed="false">
      <c r="E86" s="157" t="s">
        <v>251</v>
      </c>
      <c r="F86" s="191" t="s">
        <v>252</v>
      </c>
      <c r="G86" s="159" t="n">
        <v>12</v>
      </c>
      <c r="H86" s="160" t="n">
        <f aca="false">+IF('Dati CLIENTE'!$C$3="spedito",VLOOKUP($E86,Calcoli!$B$8:$F$263,5,FALSE()),VLOOKUP($E86,Calcoli!$B$8:$F$263,4,FALSE()))</f>
        <v>1.3</v>
      </c>
      <c r="I86" s="159" t="n">
        <v>4</v>
      </c>
      <c r="J86" s="161"/>
      <c r="K86" s="162" t="str">
        <f aca="false">IF(J86=0,"",+J86*G86)</f>
        <v/>
      </c>
      <c r="L86" s="163" t="str">
        <f aca="false">IF(J86=0,"",+K86*H86)</f>
        <v/>
      </c>
      <c r="M86" s="164" t="str">
        <f aca="false">IF(J86=0,"",+K86*H86*(1+I86%))</f>
        <v/>
      </c>
      <c r="N86" s="163" t="str">
        <f aca="false">IF(J86=0,"",+L86-O86)</f>
        <v/>
      </c>
      <c r="O86" s="165" t="str">
        <f aca="false">IF($J86=0,"",+$H86*$K86*(1-$N$11))</f>
        <v/>
      </c>
      <c r="P86" s="165" t="str">
        <f aca="false">IF($J86=0,"",+$H86*$K86*(1-$N$11)*(1+$I86%))</f>
        <v/>
      </c>
      <c r="Q86" s="166" t="str">
        <f aca="false">+IF($Q$11=Calcoli!$C$2,'MODULO ORDINE'!P86,'MODULO ORDINE'!O86)</f>
        <v/>
      </c>
      <c r="R86" s="167"/>
      <c r="S86" s="168" t="str">
        <f aca="false">+IF(J86=0,"",IF($S$11=Calcoli!$C$2,$P86/'MODULO ORDINE'!K86,$O86/'MODULO ORDINE'!K86))</f>
        <v/>
      </c>
      <c r="T86" s="185"/>
      <c r="U86" s="174" t="s">
        <v>253</v>
      </c>
      <c r="V86" s="175"/>
      <c r="W86" s="100" t="n">
        <f aca="false">+J86</f>
        <v>0</v>
      </c>
    </row>
    <row r="87" customFormat="false" ht="29.15" hidden="false" customHeight="false" outlineLevel="0" collapsed="false">
      <c r="E87" s="157" t="s">
        <v>254</v>
      </c>
      <c r="F87" s="191" t="s">
        <v>255</v>
      </c>
      <c r="G87" s="159" t="n">
        <v>12</v>
      </c>
      <c r="H87" s="160" t="n">
        <f aca="false">+IF('Dati CLIENTE'!$C$3="spedito",VLOOKUP($E87,Calcoli!$B$8:$F$263,5,FALSE()),VLOOKUP($E87,Calcoli!$B$8:$F$263,4,FALSE()))</f>
        <v>1.2</v>
      </c>
      <c r="I87" s="159" t="n">
        <v>4</v>
      </c>
      <c r="J87" s="161"/>
      <c r="K87" s="162" t="str">
        <f aca="false">IF(J87=0,"",+J87*G87)</f>
        <v/>
      </c>
      <c r="L87" s="163" t="str">
        <f aca="false">IF(J87=0,"",+K87*H87)</f>
        <v/>
      </c>
      <c r="M87" s="164" t="str">
        <f aca="false">IF(J87=0,"",+K87*H87*(1+I87%))</f>
        <v/>
      </c>
      <c r="N87" s="163" t="str">
        <f aca="false">IF(J87=0,"",+L87-O87)</f>
        <v/>
      </c>
      <c r="O87" s="165" t="str">
        <f aca="false">IF($J87=0,"",+$H87*$K87*(1-$N$11))</f>
        <v/>
      </c>
      <c r="P87" s="165" t="str">
        <f aca="false">IF($J87=0,"",+$H87*$K87*(1-$N$11)*(1+$I87%))</f>
        <v/>
      </c>
      <c r="Q87" s="166" t="str">
        <f aca="false">+IF($Q$11=Calcoli!$C$2,'MODULO ORDINE'!P87,'MODULO ORDINE'!O87)</f>
        <v/>
      </c>
      <c r="R87" s="167"/>
      <c r="S87" s="168" t="str">
        <f aca="false">+IF(J87=0,"",IF($S$11=Calcoli!$C$2,$P87/'MODULO ORDINE'!K87,$O87/'MODULO ORDINE'!K87))</f>
        <v/>
      </c>
      <c r="T87" s="185"/>
      <c r="U87" s="174" t="s">
        <v>256</v>
      </c>
      <c r="V87" s="175"/>
      <c r="W87" s="100" t="n">
        <f aca="false">+J87</f>
        <v>0</v>
      </c>
    </row>
    <row r="88" customFormat="false" ht="29.15" hidden="false" customHeight="false" outlineLevel="0" collapsed="false">
      <c r="E88" s="157"/>
      <c r="F88" s="189" t="s">
        <v>257</v>
      </c>
      <c r="G88" s="159"/>
      <c r="H88" s="160"/>
      <c r="I88" s="159"/>
      <c r="J88" s="161"/>
      <c r="K88" s="162" t="str">
        <f aca="false">IF(J88=0,"",+J88*G88)</f>
        <v/>
      </c>
      <c r="L88" s="163" t="str">
        <f aca="false">IF(J88=0,"",+K88*H88)</f>
        <v/>
      </c>
      <c r="M88" s="164" t="str">
        <f aca="false">IF(J88=0,"",+K88*H88*(1+I88%))</f>
        <v/>
      </c>
      <c r="N88" s="163" t="str">
        <f aca="false">IF(J88=0,"",+L88-O88)</f>
        <v/>
      </c>
      <c r="O88" s="165" t="str">
        <f aca="false">IF($J88=0,"",+$H88*$K88*(1-$N$11))</f>
        <v/>
      </c>
      <c r="P88" s="165" t="str">
        <f aca="false">IF($J88=0,"",+$H88*$K88*(1-$N$11)*(1+$I88%))</f>
        <v/>
      </c>
      <c r="Q88" s="166" t="str">
        <f aca="false">+IF($Q$11=Calcoli!$C$2,'MODULO ORDINE'!P88,'MODULO ORDINE'!O88)</f>
        <v/>
      </c>
      <c r="R88" s="167"/>
      <c r="S88" s="168" t="str">
        <f aca="false">+IF(J88=0,"",IF($S$11=Calcoli!$C$2,$P88/'MODULO ORDINE'!K88,$O88/'MODULO ORDINE'!K88))</f>
        <v/>
      </c>
      <c r="T88" s="185"/>
      <c r="U88" s="174" t="s">
        <v>258</v>
      </c>
      <c r="V88" s="175"/>
      <c r="W88" s="100" t="n">
        <f aca="false">+J88</f>
        <v>0</v>
      </c>
    </row>
    <row r="89" customFormat="false" ht="29.15" hidden="false" customHeight="false" outlineLevel="0" collapsed="false">
      <c r="E89" s="157" t="s">
        <v>259</v>
      </c>
      <c r="F89" s="158" t="s">
        <v>260</v>
      </c>
      <c r="G89" s="159" t="n">
        <v>12</v>
      </c>
      <c r="H89" s="160" t="n">
        <f aca="false">+IF('Dati CLIENTE'!$C$3="spedito",VLOOKUP($E89,Calcoli!$B$8:$F$263,5,FALSE()),VLOOKUP($E89,Calcoli!$B$8:$F$263,4,FALSE()))</f>
        <v>0.8</v>
      </c>
      <c r="I89" s="159" t="n">
        <v>4</v>
      </c>
      <c r="J89" s="161"/>
      <c r="K89" s="162" t="str">
        <f aca="false">IF(J89=0,"",+J89*G89)</f>
        <v/>
      </c>
      <c r="L89" s="163" t="str">
        <f aca="false">IF(J89=0,"",+K89*H89)</f>
        <v/>
      </c>
      <c r="M89" s="164" t="str">
        <f aca="false">IF(J89=0,"",+K89*H89*(1+I89%))</f>
        <v/>
      </c>
      <c r="N89" s="163" t="str">
        <f aca="false">IF(J89=0,"",+L89-O89)</f>
        <v/>
      </c>
      <c r="O89" s="165" t="str">
        <f aca="false">IF($J89=0,"",+$H89*$K89*(1-$N$11))</f>
        <v/>
      </c>
      <c r="P89" s="165" t="str">
        <f aca="false">IF($J89=0,"",+$H89*$K89*(1-$N$11)*(1+$I89%))</f>
        <v/>
      </c>
      <c r="Q89" s="166" t="str">
        <f aca="false">+IF($Q$11=Calcoli!$C$2,'MODULO ORDINE'!P89,'MODULO ORDINE'!O89)</f>
        <v/>
      </c>
      <c r="R89" s="167"/>
      <c r="S89" s="168" t="str">
        <f aca="false">+IF(J89=0,"",IF($S$11=Calcoli!$C$2,$P89/'MODULO ORDINE'!K89,$O89/'MODULO ORDINE'!K89))</f>
        <v/>
      </c>
      <c r="T89" s="177"/>
      <c r="U89" s="174"/>
      <c r="V89" s="175"/>
    </row>
    <row r="90" customFormat="false" ht="29.15" hidden="false" customHeight="false" outlineLevel="0" collapsed="false">
      <c r="E90" s="193" t="s">
        <v>261</v>
      </c>
      <c r="F90" s="158" t="s">
        <v>262</v>
      </c>
      <c r="G90" s="159" t="n">
        <v>12</v>
      </c>
      <c r="H90" s="160" t="n">
        <f aca="false">+IF('Dati CLIENTE'!$C$3="spedito",VLOOKUP($E90,Calcoli!$B$8:$F$263,5,FALSE()),VLOOKUP($E90,Calcoli!$B$8:$F$263,4,FALSE()))</f>
        <v>0.8</v>
      </c>
      <c r="I90" s="159" t="n">
        <v>4</v>
      </c>
      <c r="J90" s="161"/>
      <c r="K90" s="162" t="str">
        <f aca="false">IF(J90=0,"",+J90*G90)</f>
        <v/>
      </c>
      <c r="L90" s="163" t="str">
        <f aca="false">IF(J90=0,"",+K90*H90)</f>
        <v/>
      </c>
      <c r="M90" s="164" t="str">
        <f aca="false">IF(J90=0,"",+K90*H90*(1+I90%))</f>
        <v/>
      </c>
      <c r="N90" s="163" t="str">
        <f aca="false">IF(J90=0,"",+L90-O90)</f>
        <v/>
      </c>
      <c r="O90" s="165" t="str">
        <f aca="false">IF($J90=0,"",+$H90*$K90*(1-$N$11))</f>
        <v/>
      </c>
      <c r="P90" s="165" t="str">
        <f aca="false">IF($J90=0,"",+$H90*$K90*(1-$N$11)*(1+$I90%))</f>
        <v/>
      </c>
      <c r="Q90" s="166" t="str">
        <f aca="false">+IF($Q$11=Calcoli!$C$2,'MODULO ORDINE'!P90,'MODULO ORDINE'!O90)</f>
        <v/>
      </c>
      <c r="R90" s="167"/>
      <c r="S90" s="168" t="str">
        <f aca="false">+IF(J90=0,"",IF($S$11=Calcoli!$C$2,$P90/'MODULO ORDINE'!K90,$O90/'MODULO ORDINE'!K90))</f>
        <v/>
      </c>
      <c r="T90" s="169"/>
      <c r="U90" s="174"/>
      <c r="V90" s="175"/>
    </row>
    <row r="91" customFormat="false" ht="29.15" hidden="false" customHeight="false" outlineLevel="0" collapsed="false">
      <c r="E91" s="193" t="s">
        <v>263</v>
      </c>
      <c r="F91" s="158" t="s">
        <v>264</v>
      </c>
      <c r="G91" s="159" t="n">
        <v>12</v>
      </c>
      <c r="H91" s="160" t="n">
        <f aca="false">+IF('Dati CLIENTE'!$C$3="spedito",VLOOKUP($E91,Calcoli!$B$8:$F$263,5,FALSE()),VLOOKUP($E91,Calcoli!$B$8:$F$263,4,FALSE()))</f>
        <v>0.95</v>
      </c>
      <c r="I91" s="159" t="n">
        <v>4</v>
      </c>
      <c r="J91" s="161"/>
      <c r="K91" s="162" t="str">
        <f aca="false">IF(J91=0,"",+J91*G91)</f>
        <v/>
      </c>
      <c r="L91" s="163" t="str">
        <f aca="false">IF(J91=0,"",+K91*H91)</f>
        <v/>
      </c>
      <c r="M91" s="164" t="str">
        <f aca="false">IF(J91=0,"",+K91*H91*(1+I91%))</f>
        <v/>
      </c>
      <c r="N91" s="163" t="str">
        <f aca="false">IF(J91=0,"",+L91-O91)</f>
        <v/>
      </c>
      <c r="O91" s="165" t="str">
        <f aca="false">IF($J91=0,"",+$H91*$K91*(1-$N$11))</f>
        <v/>
      </c>
      <c r="P91" s="165" t="str">
        <f aca="false">IF($J91=0,"",+$H91*$K91*(1-$N$11)*(1+$I91%))</f>
        <v/>
      </c>
      <c r="Q91" s="166" t="str">
        <f aca="false">+IF($Q$11=Calcoli!$C$2,'MODULO ORDINE'!P91,'MODULO ORDINE'!O91)</f>
        <v/>
      </c>
      <c r="R91" s="167"/>
      <c r="S91" s="168" t="str">
        <f aca="false">+IF(J91=0,"",IF($S$11=Calcoli!$C$2,$P91/'MODULO ORDINE'!K91,$O91/'MODULO ORDINE'!K91))</f>
        <v/>
      </c>
      <c r="T91" s="169"/>
      <c r="U91" s="174"/>
      <c r="V91" s="175"/>
    </row>
    <row r="92" customFormat="false" ht="29.15" hidden="false" customHeight="false" outlineLevel="0" collapsed="false">
      <c r="E92" s="193" t="s">
        <v>265</v>
      </c>
      <c r="F92" s="158" t="s">
        <v>266</v>
      </c>
      <c r="G92" s="159" t="n">
        <v>12</v>
      </c>
      <c r="H92" s="160" t="n">
        <f aca="false">+IF('Dati CLIENTE'!$C$3="spedito",VLOOKUP($E92,Calcoli!$B$8:$F$263,5,FALSE()),VLOOKUP($E92,Calcoli!$B$8:$F$263,4,FALSE()))</f>
        <v>1.6</v>
      </c>
      <c r="I92" s="159" t="n">
        <v>4</v>
      </c>
      <c r="J92" s="161"/>
      <c r="K92" s="162" t="str">
        <f aca="false">IF(J92=0,"",+J92*G92)</f>
        <v/>
      </c>
      <c r="L92" s="163" t="str">
        <f aca="false">IF(J92=0,"",+K92*H92)</f>
        <v/>
      </c>
      <c r="M92" s="164" t="str">
        <f aca="false">IF(J92=0,"",+K92*H92*(1+I92%))</f>
        <v/>
      </c>
      <c r="N92" s="163" t="str">
        <f aca="false">IF(J92=0,"",+L92-O92)</f>
        <v/>
      </c>
      <c r="O92" s="165" t="str">
        <f aca="false">IF($J92=0,"",+$H92*$K92*(1-$N$11))</f>
        <v/>
      </c>
      <c r="P92" s="165" t="str">
        <f aca="false">IF($J92=0,"",+$H92*$K92*(1-$N$11)*(1+$I92%))</f>
        <v/>
      </c>
      <c r="Q92" s="166" t="str">
        <f aca="false">+IF($Q$11=Calcoli!$C$2,'MODULO ORDINE'!P92,'MODULO ORDINE'!O92)</f>
        <v/>
      </c>
      <c r="R92" s="167"/>
      <c r="S92" s="168" t="str">
        <f aca="false">+IF(J92=0,"",IF($S$11=Calcoli!$C$2,$P92/'MODULO ORDINE'!K92,$O92/'MODULO ORDINE'!K92))</f>
        <v/>
      </c>
      <c r="T92" s="169"/>
      <c r="U92" s="174"/>
      <c r="V92" s="175"/>
    </row>
    <row r="93" customFormat="false" ht="29.15" hidden="false" customHeight="false" outlineLevel="0" collapsed="false">
      <c r="E93" s="186" t="s">
        <v>267</v>
      </c>
      <c r="F93" s="194" t="s">
        <v>268</v>
      </c>
      <c r="G93" s="188" t="n">
        <v>6</v>
      </c>
      <c r="H93" s="160" t="n">
        <f aca="false">+IF('Dati CLIENTE'!$C$3="spedito",VLOOKUP($E93,Calcoli!$B$8:$F$263,5,FALSE()),VLOOKUP($E93,Calcoli!$B$8:$F$263,4,FALSE()))</f>
        <v>3.55</v>
      </c>
      <c r="I93" s="159" t="n">
        <v>4</v>
      </c>
      <c r="J93" s="161"/>
      <c r="K93" s="162" t="str">
        <f aca="false">IF(J93=0,"",+J93*G93)</f>
        <v/>
      </c>
      <c r="L93" s="163" t="str">
        <f aca="false">IF(J93=0,"",+K93*H93)</f>
        <v/>
      </c>
      <c r="M93" s="164" t="str">
        <f aca="false">IF(J93=0,"",+K93*H93*(1+I93%))</f>
        <v/>
      </c>
      <c r="N93" s="163" t="str">
        <f aca="false">IF(J93=0,"",+L93-O93)</f>
        <v/>
      </c>
      <c r="O93" s="165" t="str">
        <f aca="false">IF($J93=0,"",+$H93*$K93*(1-$N$11))</f>
        <v/>
      </c>
      <c r="P93" s="165" t="str">
        <f aca="false">IF($J93=0,"",+$H93*$K93*(1-$N$11)*(1+$I93%))</f>
        <v/>
      </c>
      <c r="Q93" s="166" t="str">
        <f aca="false">+IF($Q$11=Calcoli!$C$2,'MODULO ORDINE'!P93,'MODULO ORDINE'!O93)</f>
        <v/>
      </c>
      <c r="R93" s="167"/>
      <c r="S93" s="168" t="str">
        <f aca="false">+IF(J93=0,"",IF($S$11=Calcoli!$C$2,$P93/'MODULO ORDINE'!K93,$O93/'MODULO ORDINE'!K93))</f>
        <v/>
      </c>
      <c r="T93" s="192"/>
      <c r="U93" s="178"/>
      <c r="V93" s="179"/>
      <c r="W93" s="100" t="n">
        <f aca="false">SUM(W94:W99)</f>
        <v>0</v>
      </c>
    </row>
    <row r="94" customFormat="false" ht="29.15" hidden="false" customHeight="false" outlineLevel="0" collapsed="false">
      <c r="E94" s="157" t="s">
        <v>269</v>
      </c>
      <c r="F94" s="158" t="s">
        <v>270</v>
      </c>
      <c r="G94" s="159" t="n">
        <v>6</v>
      </c>
      <c r="H94" s="160" t="n">
        <f aca="false">+IF('Dati CLIENTE'!$C$3="spedito",VLOOKUP($E94,Calcoli!$B$8:$F$263,5,FALSE()),VLOOKUP($E94,Calcoli!$B$8:$F$263,4,FALSE()))</f>
        <v>3.4</v>
      </c>
      <c r="I94" s="159" t="n">
        <v>4</v>
      </c>
      <c r="J94" s="161"/>
      <c r="K94" s="162" t="str">
        <f aca="false">IF(J94=0,"",+J94*G94)</f>
        <v/>
      </c>
      <c r="L94" s="163" t="str">
        <f aca="false">IF(J94=0,"",+K94*H94)</f>
        <v/>
      </c>
      <c r="M94" s="164" t="str">
        <f aca="false">IF(J94=0,"",+K94*H94*(1+I94%))</f>
        <v/>
      </c>
      <c r="N94" s="163" t="str">
        <f aca="false">IF(J94=0,"",+L94-O94)</f>
        <v/>
      </c>
      <c r="O94" s="165" t="str">
        <f aca="false">IF($J94=0,"",+$H94*$K94*(1-$N$11))</f>
        <v/>
      </c>
      <c r="P94" s="165" t="str">
        <f aca="false">IF($J94=0,"",+$H94*$K94*(1-$N$11)*(1+$I94%))</f>
        <v/>
      </c>
      <c r="Q94" s="166" t="str">
        <f aca="false">+IF($Q$11=Calcoli!$C$2,'MODULO ORDINE'!P94,'MODULO ORDINE'!O94)</f>
        <v/>
      </c>
      <c r="R94" s="167"/>
      <c r="S94" s="168" t="str">
        <f aca="false">+IF(J94=0,"",IF($S$11=Calcoli!$C$2,$P94/'MODULO ORDINE'!K94,$O94/'MODULO ORDINE'!K94))</f>
        <v/>
      </c>
      <c r="W94" s="100" t="n">
        <f aca="false">+J94</f>
        <v>0</v>
      </c>
    </row>
    <row r="95" customFormat="false" ht="29.15" hidden="false" customHeight="false" outlineLevel="0" collapsed="false">
      <c r="E95" s="157" t="s">
        <v>271</v>
      </c>
      <c r="F95" s="158" t="s">
        <v>272</v>
      </c>
      <c r="G95" s="159" t="n">
        <v>1</v>
      </c>
      <c r="H95" s="160" t="n">
        <f aca="false">+IF('Dati CLIENTE'!$C$3="spedito",VLOOKUP($E95,Calcoli!$B$8:$F$263,5,FALSE()),VLOOKUP($E95,Calcoli!$B$8:$F$263,4,FALSE()))</f>
        <v>12.1</v>
      </c>
      <c r="I95" s="159" t="n">
        <v>4</v>
      </c>
      <c r="J95" s="161"/>
      <c r="K95" s="162" t="str">
        <f aca="false">IF(J95=0,"",+J95*G95)</f>
        <v/>
      </c>
      <c r="L95" s="163" t="str">
        <f aca="false">IF(J95=0,"",+K95*H95)</f>
        <v/>
      </c>
      <c r="M95" s="164" t="str">
        <f aca="false">IF(J95=0,"",+K95*H95*(1+I95%))</f>
        <v/>
      </c>
      <c r="N95" s="163" t="str">
        <f aca="false">IF(J95=0,"",+L95-O95)</f>
        <v/>
      </c>
      <c r="O95" s="165" t="str">
        <f aca="false">IF($J95=0,"",+$H95*$K95*(1-$N$11))</f>
        <v/>
      </c>
      <c r="P95" s="165" t="str">
        <f aca="false">IF($J95=0,"",+$H95*$K95*(1-$N$11)*(1+$I95%))</f>
        <v/>
      </c>
      <c r="Q95" s="166" t="str">
        <f aca="false">+IF($Q$11=Calcoli!$C$2,'MODULO ORDINE'!P95,'MODULO ORDINE'!O95)</f>
        <v/>
      </c>
      <c r="R95" s="167"/>
      <c r="S95" s="168" t="str">
        <f aca="false">+IF(J95=0,"",IF($S$11=Calcoli!$C$2,$P95/'MODULO ORDINE'!K95,$O95/'MODULO ORDINE'!K95))</f>
        <v/>
      </c>
    </row>
    <row r="96" customFormat="false" ht="29.15" hidden="false" customHeight="false" outlineLevel="0" collapsed="false">
      <c r="E96" s="157"/>
      <c r="F96" s="195" t="s">
        <v>273</v>
      </c>
      <c r="G96" s="159"/>
      <c r="H96" s="160"/>
      <c r="I96" s="159"/>
      <c r="J96" s="161"/>
      <c r="K96" s="162" t="str">
        <f aca="false">IF(J96=0,"",+J96*G96)</f>
        <v/>
      </c>
      <c r="L96" s="163" t="str">
        <f aca="false">IF(J96=0,"",+K96*H96)</f>
        <v/>
      </c>
      <c r="M96" s="164" t="str">
        <f aca="false">IF(J96=0,"",+K96*H96*(1+I96%))</f>
        <v/>
      </c>
      <c r="N96" s="163" t="str">
        <f aca="false">IF(J96=0,"",+L96-O96)</f>
        <v/>
      </c>
      <c r="O96" s="165" t="str">
        <f aca="false">IF($J96=0,"",+$H96*$K96*(1-$N$11))</f>
        <v/>
      </c>
      <c r="P96" s="165" t="str">
        <f aca="false">IF($J96=0,"",+$H96*$K96*(1-$N$11)*(1+$I96%))</f>
        <v/>
      </c>
      <c r="Q96" s="166" t="str">
        <f aca="false">+IF($Q$11=Calcoli!$C$2,'MODULO ORDINE'!P96,'MODULO ORDINE'!O96)</f>
        <v/>
      </c>
      <c r="R96" s="167"/>
      <c r="S96" s="168" t="str">
        <f aca="false">+IF(J96=0,"",IF($S$11=Calcoli!$C$2,$P96/'MODULO ORDINE'!K96,$O96/'MODULO ORDINE'!K96))</f>
        <v/>
      </c>
      <c r="W96" s="100" t="n">
        <f aca="false">+J96</f>
        <v>0</v>
      </c>
    </row>
    <row r="97" customFormat="false" ht="29.15" hidden="false" customHeight="false" outlineLevel="0" collapsed="false">
      <c r="E97" s="157" t="s">
        <v>274</v>
      </c>
      <c r="F97" s="158" t="s">
        <v>275</v>
      </c>
      <c r="G97" s="159" t="n">
        <v>12</v>
      </c>
      <c r="H97" s="160" t="n">
        <f aca="false">+IF('Dati CLIENTE'!$C$3="spedito",VLOOKUP($E97,Calcoli!$B$8:$F$263,5,FALSE()),VLOOKUP($E97,Calcoli!$B$8:$F$263,4,FALSE()))</f>
        <v>1.1</v>
      </c>
      <c r="I97" s="159" t="n">
        <v>4</v>
      </c>
      <c r="J97" s="161"/>
      <c r="K97" s="162" t="str">
        <f aca="false">IF(J97=0,"",+J97*G97)</f>
        <v/>
      </c>
      <c r="L97" s="163" t="str">
        <f aca="false">IF(J97=0,"",+K97*H97)</f>
        <v/>
      </c>
      <c r="M97" s="164" t="str">
        <f aca="false">IF(J97=0,"",+K97*H97*(1+I97%))</f>
        <v/>
      </c>
      <c r="N97" s="163" t="str">
        <f aca="false">IF(J97=0,"",+L97-O97)</f>
        <v/>
      </c>
      <c r="O97" s="165" t="str">
        <f aca="false">IF($J97=0,"",+$H97*$K97*(1-$N$11))</f>
        <v/>
      </c>
      <c r="P97" s="165" t="str">
        <f aca="false">IF($J97=0,"",+$H97*$K97*(1-$N$11)*(1+$I97%))</f>
        <v/>
      </c>
      <c r="Q97" s="166" t="str">
        <f aca="false">+IF($Q$11=Calcoli!$C$2,'MODULO ORDINE'!P97,'MODULO ORDINE'!O97)</f>
        <v/>
      </c>
      <c r="R97" s="167"/>
      <c r="S97" s="168" t="str">
        <f aca="false">+IF(J97=0,"",IF($S$11=Calcoli!$C$2,$P97/'MODULO ORDINE'!K97,$O97/'MODULO ORDINE'!K97))</f>
        <v/>
      </c>
      <c r="W97" s="100" t="n">
        <f aca="false">+J97</f>
        <v>0</v>
      </c>
    </row>
    <row r="98" customFormat="false" ht="29.15" hidden="false" customHeight="false" outlineLevel="0" collapsed="false">
      <c r="E98" s="157" t="s">
        <v>276</v>
      </c>
      <c r="F98" s="158" t="s">
        <v>277</v>
      </c>
      <c r="G98" s="159" t="n">
        <v>12</v>
      </c>
      <c r="H98" s="160" t="n">
        <f aca="false">+IF('Dati CLIENTE'!$C$3="spedito",VLOOKUP($E98,Calcoli!$B$8:$F$263,5,FALSE()),VLOOKUP($E98,Calcoli!$B$8:$F$263,4,FALSE()))</f>
        <v>1.15</v>
      </c>
      <c r="I98" s="159" t="n">
        <v>4</v>
      </c>
      <c r="J98" s="161"/>
      <c r="K98" s="162" t="str">
        <f aca="false">IF(J98=0,"",+J98*G98)</f>
        <v/>
      </c>
      <c r="L98" s="163" t="str">
        <f aca="false">IF(J98=0,"",+K98*H98)</f>
        <v/>
      </c>
      <c r="M98" s="164" t="str">
        <f aca="false">IF(J98=0,"",+K98*H98*(1+I98%))</f>
        <v/>
      </c>
      <c r="N98" s="163" t="str">
        <f aca="false">IF(J98=0,"",+L98-O98)</f>
        <v/>
      </c>
      <c r="O98" s="165" t="str">
        <f aca="false">IF($J98=0,"",+$H98*$K98*(1-$N$11))</f>
        <v/>
      </c>
      <c r="P98" s="165" t="str">
        <f aca="false">IF($J98=0,"",+$H98*$K98*(1-$N$11)*(1+$I98%))</f>
        <v/>
      </c>
      <c r="Q98" s="166" t="str">
        <f aca="false">+IF($Q$11=Calcoli!$C$2,'MODULO ORDINE'!P98,'MODULO ORDINE'!O98)</f>
        <v/>
      </c>
      <c r="R98" s="167"/>
      <c r="S98" s="168" t="str">
        <f aca="false">+IF(J98=0,"",IF($S$11=Calcoli!$C$2,$P98/'MODULO ORDINE'!K98,$O98/'MODULO ORDINE'!K98))</f>
        <v/>
      </c>
      <c r="W98" s="100" t="n">
        <f aca="false">+J98</f>
        <v>0</v>
      </c>
    </row>
    <row r="99" customFormat="false" ht="29.15" hidden="false" customHeight="false" outlineLevel="0" collapsed="false">
      <c r="E99" s="157" t="s">
        <v>278</v>
      </c>
      <c r="F99" s="158" t="s">
        <v>279</v>
      </c>
      <c r="G99" s="159" t="n">
        <v>12</v>
      </c>
      <c r="H99" s="160" t="n">
        <f aca="false">+IF('Dati CLIENTE'!$C$3="spedito",VLOOKUP($E99,Calcoli!$B$8:$F$263,5,FALSE()),VLOOKUP($E99,Calcoli!$B$8:$F$263,4,FALSE()))</f>
        <v>2.65</v>
      </c>
      <c r="I99" s="159" t="n">
        <v>4</v>
      </c>
      <c r="J99" s="161"/>
      <c r="K99" s="162" t="str">
        <f aca="false">IF(J99=0,"",+J99*G99)</f>
        <v/>
      </c>
      <c r="L99" s="163" t="str">
        <f aca="false">IF(J99=0,"",+K99*H99)</f>
        <v/>
      </c>
      <c r="M99" s="164" t="str">
        <f aca="false">IF(J99=0,"",+K99*H99*(1+I99%))</f>
        <v/>
      </c>
      <c r="N99" s="163" t="str">
        <f aca="false">IF(J99=0,"",+L99-O99)</f>
        <v/>
      </c>
      <c r="O99" s="165" t="str">
        <f aca="false">IF($J99=0,"",+$H99*$K99*(1-$N$11))</f>
        <v/>
      </c>
      <c r="P99" s="165" t="str">
        <f aca="false">IF($J99=0,"",+$H99*$K99*(1-$N$11)*(1+$I99%))</f>
        <v/>
      </c>
      <c r="Q99" s="166" t="str">
        <f aca="false">+IF($Q$11=Calcoli!$C$2,'MODULO ORDINE'!P99,'MODULO ORDINE'!O99)</f>
        <v/>
      </c>
      <c r="R99" s="167"/>
      <c r="S99" s="168" t="str">
        <f aca="false">+IF(J99=0,"",IF($S$11=Calcoli!$C$2,$P99/'MODULO ORDINE'!K99,$O99/'MODULO ORDINE'!K99))</f>
        <v/>
      </c>
      <c r="W99" s="100" t="n">
        <f aca="false">+J99</f>
        <v>0</v>
      </c>
    </row>
    <row r="100" customFormat="false" ht="29.15" hidden="false" customHeight="false" outlineLevel="0" collapsed="false">
      <c r="E100" s="186" t="s">
        <v>280</v>
      </c>
      <c r="F100" s="194" t="s">
        <v>281</v>
      </c>
      <c r="G100" s="188" t="n">
        <v>6</v>
      </c>
      <c r="H100" s="160" t="n">
        <f aca="false">+IF('Dati CLIENTE'!$C$3="spedito",VLOOKUP($E100,Calcoli!$B$8:$F$263,5,FALSE()),VLOOKUP($E100,Calcoli!$B$8:$F$263,4,FALSE()))</f>
        <v>7.45</v>
      </c>
      <c r="I100" s="159" t="n">
        <v>4</v>
      </c>
      <c r="J100" s="161"/>
      <c r="K100" s="162" t="str">
        <f aca="false">IF(J100=0,"",+J100*G100)</f>
        <v/>
      </c>
      <c r="L100" s="163" t="str">
        <f aca="false">IF(J100=0,"",+K100*H100)</f>
        <v/>
      </c>
      <c r="M100" s="164" t="str">
        <f aca="false">IF(J100=0,"",+K100*H100*(1+I100%))</f>
        <v/>
      </c>
      <c r="N100" s="163" t="str">
        <f aca="false">IF(J100=0,"",+L100-O100)</f>
        <v/>
      </c>
      <c r="O100" s="165" t="str">
        <f aca="false">IF($J100=0,"",+$H100*$K100*(1-$N$11))</f>
        <v/>
      </c>
      <c r="P100" s="165" t="str">
        <f aca="false">IF($J100=0,"",+$H100*$K100*(1-$N$11)*(1+$I100%))</f>
        <v/>
      </c>
      <c r="Q100" s="166" t="str">
        <f aca="false">+IF($Q$11=Calcoli!$C$2,'MODULO ORDINE'!P100,'MODULO ORDINE'!O100)</f>
        <v/>
      </c>
      <c r="R100" s="167"/>
      <c r="S100" s="168" t="str">
        <f aca="false">+IF(J100=0,"",IF($S$11=Calcoli!$C$2,$P100/'MODULO ORDINE'!K100,$O100/'MODULO ORDINE'!K100))</f>
        <v/>
      </c>
      <c r="T100" s="192"/>
      <c r="U100" s="178"/>
      <c r="V100" s="179"/>
      <c r="W100" s="100" t="n">
        <f aca="false">SUM(W101:W104)</f>
        <v>0</v>
      </c>
    </row>
    <row r="101" customFormat="false" ht="29.15" hidden="false" customHeight="false" outlineLevel="0" collapsed="false">
      <c r="E101" s="157" t="s">
        <v>282</v>
      </c>
      <c r="F101" s="158" t="s">
        <v>283</v>
      </c>
      <c r="G101" s="159" t="n">
        <v>3</v>
      </c>
      <c r="H101" s="160" t="n">
        <f aca="false">+IF('Dati CLIENTE'!$C$3="spedito",VLOOKUP($E101,Calcoli!$B$8:$F$263,5,FALSE()),VLOOKUP($E101,Calcoli!$B$8:$F$263,4,FALSE()))</f>
        <v>12.4</v>
      </c>
      <c r="I101" s="159" t="n">
        <v>4</v>
      </c>
      <c r="J101" s="161"/>
      <c r="K101" s="162" t="str">
        <f aca="false">IF(J101=0,"",+J101*G101)</f>
        <v/>
      </c>
      <c r="L101" s="163" t="str">
        <f aca="false">IF(J101=0,"",+K101*H101)</f>
        <v/>
      </c>
      <c r="M101" s="164" t="str">
        <f aca="false">IF(J101=0,"",+K101*H101*(1+I101%))</f>
        <v/>
      </c>
      <c r="N101" s="163" t="str">
        <f aca="false">IF(J101=0,"",+L101-O101)</f>
        <v/>
      </c>
      <c r="O101" s="165" t="str">
        <f aca="false">IF($J101=0,"",+$H101*$K101*(1-$N$11))</f>
        <v/>
      </c>
      <c r="P101" s="165" t="str">
        <f aca="false">IF($J101=0,"",+$H101*$K101*(1-$N$11)*(1+$I101%))</f>
        <v/>
      </c>
      <c r="Q101" s="166" t="str">
        <f aca="false">+IF($Q$11=Calcoli!$C$2,'MODULO ORDINE'!P101,'MODULO ORDINE'!O101)</f>
        <v/>
      </c>
      <c r="R101" s="167"/>
      <c r="S101" s="168" t="str">
        <f aca="false">+IF(J101=0,"",IF($S$11=Calcoli!$C$2,$P101/'MODULO ORDINE'!K101,$O101/'MODULO ORDINE'!K101))</f>
        <v/>
      </c>
      <c r="W101" s="100" t="n">
        <f aca="false">+J101</f>
        <v>0</v>
      </c>
    </row>
    <row r="102" customFormat="false" ht="29.15" hidden="false" customHeight="false" outlineLevel="0" collapsed="false">
      <c r="E102" s="157"/>
      <c r="F102" s="195" t="s">
        <v>284</v>
      </c>
      <c r="G102" s="159"/>
      <c r="H102" s="160"/>
      <c r="I102" s="159"/>
      <c r="J102" s="161"/>
      <c r="K102" s="162" t="str">
        <f aca="false">IF(J102=0,"",+J102*G102)</f>
        <v/>
      </c>
      <c r="L102" s="163" t="str">
        <f aca="false">IF(J102=0,"",+K102*H102)</f>
        <v/>
      </c>
      <c r="M102" s="164" t="str">
        <f aca="false">IF(J102=0,"",+K102*H102*(1+I102%))</f>
        <v/>
      </c>
      <c r="N102" s="163" t="str">
        <f aca="false">IF(J102=0,"",+L102-O102)</f>
        <v/>
      </c>
      <c r="O102" s="165" t="str">
        <f aca="false">IF($J102=0,"",+$H102*$K102*(1-$N$11))</f>
        <v/>
      </c>
      <c r="P102" s="165" t="str">
        <f aca="false">IF($J102=0,"",+$H102*$K102*(1-$N$11)*(1+$I102%))</f>
        <v/>
      </c>
      <c r="Q102" s="166" t="str">
        <f aca="false">+IF($Q$11=Calcoli!$C$2,'MODULO ORDINE'!P102,'MODULO ORDINE'!O102)</f>
        <v/>
      </c>
      <c r="R102" s="167"/>
      <c r="S102" s="168" t="str">
        <f aca="false">+IF(J102=0,"",IF($S$11=Calcoli!$C$2,$P102/'MODULO ORDINE'!K102,$O102/'MODULO ORDINE'!K102))</f>
        <v/>
      </c>
      <c r="W102" s="100" t="n">
        <f aca="false">+J102</f>
        <v>0</v>
      </c>
    </row>
    <row r="103" customFormat="false" ht="29.15" hidden="false" customHeight="false" outlineLevel="0" collapsed="false">
      <c r="E103" s="157" t="s">
        <v>285</v>
      </c>
      <c r="F103" s="158" t="s">
        <v>286</v>
      </c>
      <c r="G103" s="159" t="n">
        <v>6</v>
      </c>
      <c r="H103" s="160" t="n">
        <f aca="false">+IF('Dati CLIENTE'!$C$3="spedito",VLOOKUP($E103,Calcoli!$B$8:$F$263,5,FALSE()),VLOOKUP($E103,Calcoli!$B$8:$F$263,4,FALSE()))</f>
        <v>1.55</v>
      </c>
      <c r="I103" s="159" t="n">
        <v>10</v>
      </c>
      <c r="J103" s="161"/>
      <c r="K103" s="162" t="str">
        <f aca="false">IF(J103=0,"",+J103*G103)</f>
        <v/>
      </c>
      <c r="L103" s="163" t="str">
        <f aca="false">IF(J103=0,"",+K103*H103)</f>
        <v/>
      </c>
      <c r="M103" s="164" t="str">
        <f aca="false">IF(J103=0,"",+K103*H103*(1+I103%))</f>
        <v/>
      </c>
      <c r="N103" s="163" t="str">
        <f aca="false">IF(J103=0,"",+L103-O103)</f>
        <v/>
      </c>
      <c r="O103" s="165" t="str">
        <f aca="false">IF($J103=0,"",+$H103*$K103*(1-$N$11))</f>
        <v/>
      </c>
      <c r="P103" s="165" t="str">
        <f aca="false">IF($J103=0,"",+$H103*$K103*(1-$N$11)*(1+$I103%))</f>
        <v/>
      </c>
      <c r="Q103" s="166" t="str">
        <f aca="false">+IF($Q$11=Calcoli!$C$2,'MODULO ORDINE'!P103,'MODULO ORDINE'!O103)</f>
        <v/>
      </c>
      <c r="R103" s="167"/>
      <c r="S103" s="168" t="str">
        <f aca="false">+IF(J103=0,"",IF($S$11=Calcoli!$C$2,$P103/'MODULO ORDINE'!K103,$O103/'MODULO ORDINE'!K103))</f>
        <v/>
      </c>
      <c r="W103" s="100" t="n">
        <f aca="false">+J103</f>
        <v>0</v>
      </c>
    </row>
    <row r="104" customFormat="false" ht="29.15" hidden="false" customHeight="false" outlineLevel="0" collapsed="false">
      <c r="E104" s="157" t="s">
        <v>287</v>
      </c>
      <c r="F104" s="158" t="s">
        <v>288</v>
      </c>
      <c r="G104" s="159" t="n">
        <v>6</v>
      </c>
      <c r="H104" s="160" t="n">
        <f aca="false">+IF('Dati CLIENTE'!$C$3="spedito",VLOOKUP($E104,Calcoli!$B$8:$F$263,5,FALSE()),VLOOKUP($E104,Calcoli!$B$8:$F$263,4,FALSE()))</f>
        <v>1.5</v>
      </c>
      <c r="I104" s="159" t="n">
        <v>10</v>
      </c>
      <c r="J104" s="161"/>
      <c r="K104" s="162" t="str">
        <f aca="false">IF(J104=0,"",+J104*G104)</f>
        <v/>
      </c>
      <c r="L104" s="163" t="str">
        <f aca="false">IF(J104=0,"",+K104*H104)</f>
        <v/>
      </c>
      <c r="M104" s="164" t="str">
        <f aca="false">IF(J104=0,"",+K104*H104*(1+I104%))</f>
        <v/>
      </c>
      <c r="N104" s="163" t="str">
        <f aca="false">IF(J104=0,"",+L104-O104)</f>
        <v/>
      </c>
      <c r="O104" s="165" t="str">
        <f aca="false">IF($J104=0,"",+$H104*$K104*(1-$N$11))</f>
        <v/>
      </c>
      <c r="P104" s="165" t="str">
        <f aca="false">IF($J104=0,"",+$H104*$K104*(1-$N$11)*(1+$I104%))</f>
        <v/>
      </c>
      <c r="Q104" s="166" t="str">
        <f aca="false">+IF($Q$11=Calcoli!$C$2,'MODULO ORDINE'!P104,'MODULO ORDINE'!O104)</f>
        <v/>
      </c>
      <c r="R104" s="167"/>
      <c r="S104" s="168" t="str">
        <f aca="false">+IF(J104=0,"",IF($S$11=Calcoli!$C$2,$P104/'MODULO ORDINE'!K104,$O104/'MODULO ORDINE'!K104))</f>
        <v/>
      </c>
      <c r="W104" s="100" t="n">
        <f aca="false">+J104</f>
        <v>0</v>
      </c>
    </row>
    <row r="105" customFormat="false" ht="29.15" hidden="false" customHeight="false" outlineLevel="0" collapsed="false">
      <c r="E105" s="157"/>
      <c r="F105" s="196" t="s">
        <v>289</v>
      </c>
      <c r="G105" s="159"/>
      <c r="H105" s="159"/>
      <c r="I105" s="159"/>
      <c r="J105" s="161"/>
      <c r="K105" s="162" t="str">
        <f aca="false">IF(J105=0,"",+J105*G105)</f>
        <v/>
      </c>
      <c r="L105" s="163" t="str">
        <f aca="false">IF(J105=0,"",+K105*H105)</f>
        <v/>
      </c>
      <c r="M105" s="164" t="str">
        <f aca="false">IF(J105=0,"",+K105*H105*(1+I105%))</f>
        <v/>
      </c>
      <c r="N105" s="163" t="str">
        <f aca="false">IF(J105=0,"",+L105-O105)</f>
        <v/>
      </c>
      <c r="O105" s="165" t="str">
        <f aca="false">IF($J105=0,"",+$H105*$K105*(1-$N$11))</f>
        <v/>
      </c>
      <c r="P105" s="165" t="str">
        <f aca="false">IF($J105=0,"",+$H105*$K105*(1-$N$11)*(1+$I105%))</f>
        <v/>
      </c>
      <c r="Q105" s="166" t="str">
        <f aca="false">+IF($Q$11=Calcoli!$C$2,'MODULO ORDINE'!P105,'MODULO ORDINE'!O105)</f>
        <v/>
      </c>
      <c r="R105" s="167"/>
      <c r="S105" s="168" t="str">
        <f aca="false">+IF(J105=0,"",IF($S$11=Calcoli!$C$2,$P105/'MODULO ORDINE'!K105,$O105/'MODULO ORDINE'!K105))</f>
        <v/>
      </c>
    </row>
    <row r="106" customFormat="false" ht="29.15" hidden="false" customHeight="false" outlineLevel="0" collapsed="false">
      <c r="E106" s="157" t="s">
        <v>290</v>
      </c>
      <c r="F106" s="158" t="s">
        <v>291</v>
      </c>
      <c r="G106" s="159" t="n">
        <v>6</v>
      </c>
      <c r="H106" s="160" t="n">
        <f aca="false">+IF('Dati CLIENTE'!$C$3="spedito",VLOOKUP($E106,Calcoli!$B$8:$F$263,5,FALSE()),VLOOKUP($E106,Calcoli!$B$8:$F$263,4,FALSE()))</f>
        <v>2.65</v>
      </c>
      <c r="I106" s="159" t="n">
        <v>10</v>
      </c>
      <c r="J106" s="161"/>
      <c r="K106" s="162" t="str">
        <f aca="false">IF(J106=0,"",+J106*G106)</f>
        <v/>
      </c>
      <c r="L106" s="163" t="str">
        <f aca="false">IF(J106=0,"",+K106*H106)</f>
        <v/>
      </c>
      <c r="M106" s="164" t="str">
        <f aca="false">IF(J106=0,"",+K106*H106*(1+I106%))</f>
        <v/>
      </c>
      <c r="N106" s="163" t="str">
        <f aca="false">IF(J106=0,"",+L106-O106)</f>
        <v/>
      </c>
      <c r="O106" s="165" t="str">
        <f aca="false">IF($J106=0,"",+$H106*$K106*(1-$N$11))</f>
        <v/>
      </c>
      <c r="P106" s="165" t="str">
        <f aca="false">IF($J106=0,"",+$H106*$K106*(1-$N$11)*(1+$I106%))</f>
        <v/>
      </c>
      <c r="Q106" s="166" t="str">
        <f aca="false">+IF($Q$11=Calcoli!$C$2,'MODULO ORDINE'!P106,'MODULO ORDINE'!O106)</f>
        <v/>
      </c>
      <c r="R106" s="167"/>
      <c r="S106" s="168" t="str">
        <f aca="false">+IF(J106=0,"",IF($S$11=Calcoli!$C$2,$P106/'MODULO ORDINE'!K106,$O106/'MODULO ORDINE'!K106))</f>
        <v/>
      </c>
    </row>
    <row r="107" customFormat="false" ht="29.15" hidden="false" customHeight="false" outlineLevel="0" collapsed="false">
      <c r="E107" s="157"/>
      <c r="F107" s="196" t="s">
        <v>292</v>
      </c>
      <c r="G107" s="159"/>
      <c r="H107" s="160"/>
      <c r="I107" s="159"/>
      <c r="J107" s="161"/>
      <c r="K107" s="162" t="str">
        <f aca="false">IF(J107=0,"",+J107*G107)</f>
        <v/>
      </c>
      <c r="L107" s="163" t="str">
        <f aca="false">IF(J107=0,"",+K107*H107)</f>
        <v/>
      </c>
      <c r="M107" s="164" t="str">
        <f aca="false">IF(J107=0,"",+K107*H107*(1+I107%))</f>
        <v/>
      </c>
      <c r="N107" s="163" t="str">
        <f aca="false">IF(J107=0,"",+L107-O107)</f>
        <v/>
      </c>
      <c r="O107" s="165" t="str">
        <f aca="false">IF($J107=0,"",+$H107*$K107*(1-$N$11))</f>
        <v/>
      </c>
      <c r="P107" s="165" t="str">
        <f aca="false">IF($J107=0,"",+$H107*$K107*(1-$N$11)*(1+$I107%))</f>
        <v/>
      </c>
      <c r="Q107" s="166" t="str">
        <f aca="false">+IF($Q$11=Calcoli!$C$2,'MODULO ORDINE'!P107,'MODULO ORDINE'!O107)</f>
        <v/>
      </c>
      <c r="R107" s="167"/>
      <c r="S107" s="168" t="str">
        <f aca="false">+IF(J107=0,"",IF($S$11=Calcoli!$C$2,$P107/'MODULO ORDINE'!K107,$O107/'MODULO ORDINE'!K107))</f>
        <v/>
      </c>
    </row>
    <row r="108" customFormat="false" ht="29.15" hidden="false" customHeight="false" outlineLevel="0" collapsed="false">
      <c r="E108" s="157" t="s">
        <v>293</v>
      </c>
      <c r="F108" s="158" t="s">
        <v>294</v>
      </c>
      <c r="G108" s="176" t="n">
        <v>12</v>
      </c>
      <c r="H108" s="160" t="n">
        <f aca="false">+IF('Dati CLIENTE'!$C$3="spedito",VLOOKUP($E108,Calcoli!$B$8:$F$263,5,FALSE()),VLOOKUP($E108,Calcoli!$B$8:$F$263,4,FALSE()))</f>
        <v>0.75</v>
      </c>
      <c r="I108" s="159" t="n">
        <v>10</v>
      </c>
      <c r="J108" s="161"/>
      <c r="K108" s="162" t="str">
        <f aca="false">IF(J108=0,"",+J108*G108)</f>
        <v/>
      </c>
      <c r="L108" s="163" t="str">
        <f aca="false">IF(J108=0,"",+K108*H108)</f>
        <v/>
      </c>
      <c r="M108" s="164" t="str">
        <f aca="false">IF(J108=0,"",+K108*H108*(1+I108%))</f>
        <v/>
      </c>
      <c r="N108" s="163" t="str">
        <f aca="false">IF(J108=0,"",+L108-O108)</f>
        <v/>
      </c>
      <c r="O108" s="165" t="str">
        <f aca="false">IF($J108=0,"",+$H108*$K108*(1-$N$11))</f>
        <v/>
      </c>
      <c r="P108" s="165" t="str">
        <f aca="false">IF($J108=0,"",+$H108*$K108*(1-$N$11)*(1+$I108%))</f>
        <v/>
      </c>
      <c r="Q108" s="166" t="str">
        <f aca="false">+IF($Q$11=Calcoli!$C$2,'MODULO ORDINE'!P108,'MODULO ORDINE'!O108)</f>
        <v/>
      </c>
      <c r="R108" s="167"/>
      <c r="S108" s="168" t="str">
        <f aca="false">+IF(J108=0,"",IF($S$11=Calcoli!$C$2,$P108/'MODULO ORDINE'!K108,$O108/'MODULO ORDINE'!K108))</f>
        <v/>
      </c>
      <c r="T108" s="197"/>
      <c r="U108" s="198"/>
      <c r="V108" s="199"/>
      <c r="W108" s="100" t="n">
        <f aca="false">SUM(W109:W113)</f>
        <v>0</v>
      </c>
    </row>
    <row r="109" customFormat="false" ht="29.15" hidden="false" customHeight="false" outlineLevel="0" collapsed="false">
      <c r="E109" s="157" t="s">
        <v>295</v>
      </c>
      <c r="F109" s="158" t="s">
        <v>296</v>
      </c>
      <c r="G109" s="159" t="n">
        <v>12</v>
      </c>
      <c r="H109" s="160" t="n">
        <f aca="false">+IF('Dati CLIENTE'!$C$3="spedito",VLOOKUP($E109,Calcoli!$B$8:$F$263,5,FALSE()),VLOOKUP($E109,Calcoli!$B$8:$F$263,4,FALSE()))</f>
        <v>0.75</v>
      </c>
      <c r="I109" s="159" t="n">
        <v>10</v>
      </c>
      <c r="J109" s="161"/>
      <c r="K109" s="162" t="str">
        <f aca="false">IF(J109=0,"",+J109*G109)</f>
        <v/>
      </c>
      <c r="L109" s="163" t="str">
        <f aca="false">IF(J109=0,"",+K109*H109)</f>
        <v/>
      </c>
      <c r="M109" s="164" t="str">
        <f aca="false">IF(J109=0,"",+K109*H109*(1+I109%))</f>
        <v/>
      </c>
      <c r="N109" s="163" t="str">
        <f aca="false">IF(J109=0,"",+L109-O109)</f>
        <v/>
      </c>
      <c r="O109" s="165" t="str">
        <f aca="false">IF($J109=0,"",+$H109*$K109*(1-$N$11))</f>
        <v/>
      </c>
      <c r="P109" s="165" t="str">
        <f aca="false">IF($J109=0,"",+$H109*$K109*(1-$N$11)*(1+$I109%))</f>
        <v/>
      </c>
      <c r="Q109" s="166" t="str">
        <f aca="false">+IF($Q$11=Calcoli!$C$2,'MODULO ORDINE'!P109,'MODULO ORDINE'!O109)</f>
        <v/>
      </c>
      <c r="R109" s="167"/>
      <c r="S109" s="168" t="str">
        <f aca="false">+IF(J109=0,"",IF($S$11=Calcoli!$C$2,$P109/'MODULO ORDINE'!K109,$O109/'MODULO ORDINE'!K109))</f>
        <v/>
      </c>
      <c r="T109" s="154"/>
      <c r="U109" s="174" t="s">
        <v>297</v>
      </c>
      <c r="V109" s="175"/>
      <c r="W109" s="100" t="n">
        <f aca="false">+J109</f>
        <v>0</v>
      </c>
    </row>
    <row r="110" customFormat="false" ht="29.15" hidden="false" customHeight="false" outlineLevel="0" collapsed="false">
      <c r="E110" s="157" t="s">
        <v>298</v>
      </c>
      <c r="F110" s="158" t="s">
        <v>299</v>
      </c>
      <c r="G110" s="159" t="n">
        <v>12</v>
      </c>
      <c r="H110" s="160" t="n">
        <f aca="false">+IF('Dati CLIENTE'!$C$3="spedito",VLOOKUP($E110,Calcoli!$B$8:$F$263,5,FALSE()),VLOOKUP($E110,Calcoli!$B$8:$F$263,4,FALSE()))</f>
        <v>0.8</v>
      </c>
      <c r="I110" s="159" t="n">
        <v>10</v>
      </c>
      <c r="J110" s="161"/>
      <c r="K110" s="162" t="str">
        <f aca="false">IF(J110=0,"",+J110*G110)</f>
        <v/>
      </c>
      <c r="L110" s="163" t="str">
        <f aca="false">IF(J110=0,"",+K110*H110)</f>
        <v/>
      </c>
      <c r="M110" s="164" t="str">
        <f aca="false">IF(J110=0,"",+K110*H110*(1+I110%))</f>
        <v/>
      </c>
      <c r="N110" s="163" t="str">
        <f aca="false">IF(J110=0,"",+L110-O110)</f>
        <v/>
      </c>
      <c r="O110" s="165" t="str">
        <f aca="false">IF($J110=0,"",+$H110*$K110*(1-$N$11))</f>
        <v/>
      </c>
      <c r="P110" s="165" t="str">
        <f aca="false">IF($J110=0,"",+$H110*$K110*(1-$N$11)*(1+$I110%))</f>
        <v/>
      </c>
      <c r="Q110" s="166" t="str">
        <f aca="false">+IF($Q$11=Calcoli!$C$2,'MODULO ORDINE'!P110,'MODULO ORDINE'!O110)</f>
        <v/>
      </c>
      <c r="R110" s="167"/>
      <c r="S110" s="168" t="str">
        <f aca="false">+IF(J110=0,"",IF($S$11=Calcoli!$C$2,$P110/'MODULO ORDINE'!K110,$O110/'MODULO ORDINE'!K110))</f>
        <v/>
      </c>
      <c r="T110" s="169"/>
      <c r="U110" s="174" t="s">
        <v>300</v>
      </c>
      <c r="V110" s="175"/>
      <c r="W110" s="100" t="n">
        <f aca="false">+J110</f>
        <v>0</v>
      </c>
    </row>
    <row r="111" customFormat="false" ht="29.15" hidden="false" customHeight="false" outlineLevel="0" collapsed="false">
      <c r="E111" s="157" t="s">
        <v>301</v>
      </c>
      <c r="F111" s="158" t="s">
        <v>302</v>
      </c>
      <c r="G111" s="159" t="n">
        <v>12</v>
      </c>
      <c r="H111" s="160" t="n">
        <f aca="false">+IF('Dati CLIENTE'!$C$3="spedito",VLOOKUP($E111,Calcoli!$B$8:$F$263,5,FALSE()),VLOOKUP($E111,Calcoli!$B$8:$F$263,4,FALSE()))</f>
        <v>0.75</v>
      </c>
      <c r="I111" s="159" t="n">
        <v>10</v>
      </c>
      <c r="J111" s="161"/>
      <c r="K111" s="162" t="str">
        <f aca="false">IF(J111=0,"",+J111*G111)</f>
        <v/>
      </c>
      <c r="L111" s="163" t="str">
        <f aca="false">IF(J111=0,"",+K111*H111)</f>
        <v/>
      </c>
      <c r="M111" s="164" t="str">
        <f aca="false">IF(J111=0,"",+K111*H111*(1+I111%))</f>
        <v/>
      </c>
      <c r="N111" s="163" t="str">
        <f aca="false">IF(J111=0,"",+L111-O111)</f>
        <v/>
      </c>
      <c r="O111" s="165" t="str">
        <f aca="false">IF($J111=0,"",+$H111*$K111*(1-$N$11))</f>
        <v/>
      </c>
      <c r="P111" s="165" t="str">
        <f aca="false">IF($J111=0,"",+$H111*$K111*(1-$N$11)*(1+$I111%))</f>
        <v/>
      </c>
      <c r="Q111" s="166" t="str">
        <f aca="false">+IF($Q$11=Calcoli!$C$2,'MODULO ORDINE'!P111,'MODULO ORDINE'!O111)</f>
        <v/>
      </c>
      <c r="R111" s="167"/>
      <c r="S111" s="168" t="str">
        <f aca="false">+IF(J111=0,"",IF($S$11=Calcoli!$C$2,$P111/'MODULO ORDINE'!K111,$O111/'MODULO ORDINE'!K111))</f>
        <v/>
      </c>
      <c r="T111" s="169"/>
      <c r="U111" s="174" t="s">
        <v>303</v>
      </c>
      <c r="V111" s="175"/>
      <c r="W111" s="100" t="n">
        <f aca="false">+J111</f>
        <v>0</v>
      </c>
    </row>
    <row r="112" customFormat="false" ht="29.15" hidden="false" customHeight="false" outlineLevel="0" collapsed="false">
      <c r="E112" s="157" t="s">
        <v>304</v>
      </c>
      <c r="F112" s="158" t="s">
        <v>305</v>
      </c>
      <c r="G112" s="159" t="n">
        <v>12</v>
      </c>
      <c r="H112" s="160" t="n">
        <f aca="false">+IF('Dati CLIENTE'!$C$3="spedito",VLOOKUP($E112,Calcoli!$B$8:$F$263,5,FALSE()),VLOOKUP($E112,Calcoli!$B$8:$F$263,4,FALSE()))</f>
        <v>0.7</v>
      </c>
      <c r="I112" s="159" t="n">
        <v>10</v>
      </c>
      <c r="J112" s="161"/>
      <c r="K112" s="162" t="str">
        <f aca="false">IF(J112=0,"",+J112*G112)</f>
        <v/>
      </c>
      <c r="L112" s="163" t="str">
        <f aca="false">IF(J112=0,"",+K112*H112)</f>
        <v/>
      </c>
      <c r="M112" s="164" t="str">
        <f aca="false">IF(J112=0,"",+K112*H112*(1+I112%))</f>
        <v/>
      </c>
      <c r="N112" s="163" t="str">
        <f aca="false">IF(J112=0,"",+L112-O112)</f>
        <v/>
      </c>
      <c r="O112" s="165" t="str">
        <f aca="false">IF($J112=0,"",+$H112*$K112*(1-$N$11))</f>
        <v/>
      </c>
      <c r="P112" s="165" t="str">
        <f aca="false">IF($J112=0,"",+$H112*$K112*(1-$N$11)*(1+$I112%))</f>
        <v/>
      </c>
      <c r="Q112" s="166" t="str">
        <f aca="false">+IF($Q$11=Calcoli!$C$2,'MODULO ORDINE'!P112,'MODULO ORDINE'!O112)</f>
        <v/>
      </c>
      <c r="R112" s="167"/>
      <c r="S112" s="168" t="str">
        <f aca="false">+IF(J112=0,"",IF($S$11=Calcoli!$C$2,$P112/'MODULO ORDINE'!K112,$O112/'MODULO ORDINE'!K112))</f>
        <v/>
      </c>
      <c r="T112" s="169"/>
      <c r="U112" s="174" t="s">
        <v>306</v>
      </c>
      <c r="V112" s="175"/>
      <c r="W112" s="100" t="n">
        <f aca="false">+J112</f>
        <v>0</v>
      </c>
    </row>
    <row r="113" customFormat="false" ht="29.15" hidden="false" customHeight="false" outlineLevel="0" collapsed="false">
      <c r="E113" s="157" t="s">
        <v>307</v>
      </c>
      <c r="F113" s="158" t="s">
        <v>308</v>
      </c>
      <c r="G113" s="159" t="n">
        <v>12</v>
      </c>
      <c r="H113" s="160" t="n">
        <f aca="false">+IF('Dati CLIENTE'!$C$3="spedito",VLOOKUP($E113,Calcoli!$B$8:$F$263,5,FALSE()),VLOOKUP($E113,Calcoli!$B$8:$F$263,4,FALSE()))</f>
        <v>0.7</v>
      </c>
      <c r="I113" s="159" t="n">
        <v>10</v>
      </c>
      <c r="J113" s="161"/>
      <c r="K113" s="162" t="str">
        <f aca="false">IF(J113=0,"",+J113*G113)</f>
        <v/>
      </c>
      <c r="L113" s="163" t="str">
        <f aca="false">IF(J113=0,"",+K113*H113)</f>
        <v/>
      </c>
      <c r="M113" s="164" t="str">
        <f aca="false">IF(J113=0,"",+K113*H113*(1+I113%))</f>
        <v/>
      </c>
      <c r="N113" s="163" t="str">
        <f aca="false">IF(J113=0,"",+L113-O113)</f>
        <v/>
      </c>
      <c r="O113" s="165" t="str">
        <f aca="false">IF($J113=0,"",+$H113*$K113*(1-$N$11))</f>
        <v/>
      </c>
      <c r="P113" s="165" t="str">
        <f aca="false">IF($J113=0,"",+$H113*$K113*(1-$N$11)*(1+$I113%))</f>
        <v/>
      </c>
      <c r="Q113" s="166" t="str">
        <f aca="false">+IF($Q$11=Calcoli!$C$2,'MODULO ORDINE'!P113,'MODULO ORDINE'!O113)</f>
        <v/>
      </c>
      <c r="R113" s="167"/>
      <c r="S113" s="168" t="str">
        <f aca="false">+IF(J113=0,"",IF($S$11=Calcoli!$C$2,$P113/'MODULO ORDINE'!K113,$O113/'MODULO ORDINE'!K113))</f>
        <v/>
      </c>
      <c r="T113" s="169"/>
      <c r="U113" s="174"/>
      <c r="V113" s="175"/>
      <c r="W113" s="100" t="n">
        <f aca="false">+J113</f>
        <v>0</v>
      </c>
    </row>
    <row r="114" customFormat="false" ht="29.15" hidden="false" customHeight="false" outlineLevel="0" collapsed="false">
      <c r="E114" s="157" t="s">
        <v>309</v>
      </c>
      <c r="F114" s="158" t="s">
        <v>310</v>
      </c>
      <c r="G114" s="159" t="n">
        <v>12</v>
      </c>
      <c r="H114" s="160" t="n">
        <f aca="false">+IF('Dati CLIENTE'!$C$3="spedito",VLOOKUP($E114,Calcoli!$B$8:$F$263,5,FALSE()),VLOOKUP($E114,Calcoli!$B$8:$F$263,4,FALSE()))</f>
        <v>0.7</v>
      </c>
      <c r="I114" s="159" t="n">
        <v>10</v>
      </c>
      <c r="J114" s="161"/>
      <c r="K114" s="162" t="str">
        <f aca="false">IF(J114=0,"",+J114*G114)</f>
        <v/>
      </c>
      <c r="L114" s="163" t="str">
        <f aca="false">IF(J114=0,"",+K114*H114)</f>
        <v/>
      </c>
      <c r="M114" s="164" t="str">
        <f aca="false">IF(J114=0,"",+K114*H114*(1+I114%))</f>
        <v/>
      </c>
      <c r="N114" s="163" t="str">
        <f aca="false">IF(J114=0,"",+L114-O114)</f>
        <v/>
      </c>
      <c r="O114" s="165" t="str">
        <f aca="false">IF($J114=0,"",+$H114*$K114*(1-$N$11))</f>
        <v/>
      </c>
      <c r="P114" s="165" t="str">
        <f aca="false">IF($J114=0,"",+$H114*$K114*(1-$N$11)*(1+$I114%))</f>
        <v/>
      </c>
      <c r="Q114" s="166" t="str">
        <f aca="false">+IF($Q$11=Calcoli!$C$2,'MODULO ORDINE'!P114,'MODULO ORDINE'!O114)</f>
        <v/>
      </c>
      <c r="R114" s="167"/>
      <c r="S114" s="168" t="str">
        <f aca="false">+IF(J114=0,"",IF($S$11=Calcoli!$C$2,$P114/'MODULO ORDINE'!K114,$O114/'MODULO ORDINE'!K114))</f>
        <v/>
      </c>
      <c r="T114" s="169"/>
      <c r="U114" s="174"/>
      <c r="V114" s="175"/>
    </row>
    <row r="115" customFormat="false" ht="29.15" hidden="false" customHeight="false" outlineLevel="0" collapsed="false">
      <c r="E115" s="157" t="s">
        <v>311</v>
      </c>
      <c r="F115" s="158" t="s">
        <v>312</v>
      </c>
      <c r="G115" s="159" t="n">
        <v>12</v>
      </c>
      <c r="H115" s="160" t="n">
        <f aca="false">+IF('Dati CLIENTE'!$C$3="spedito",VLOOKUP($E115,Calcoli!$B$8:$F$263,5,FALSE()),VLOOKUP($E115,Calcoli!$B$8:$F$263,4,FALSE()))</f>
        <v>0.6</v>
      </c>
      <c r="I115" s="159" t="n">
        <v>10</v>
      </c>
      <c r="J115" s="161"/>
      <c r="K115" s="162" t="str">
        <f aca="false">IF(J115=0,"",+J115*G115)</f>
        <v/>
      </c>
      <c r="L115" s="163" t="str">
        <f aca="false">IF(J115=0,"",+K115*H115)</f>
        <v/>
      </c>
      <c r="M115" s="164" t="str">
        <f aca="false">IF(J115=0,"",+K115*H115*(1+I115%))</f>
        <v/>
      </c>
      <c r="N115" s="163" t="str">
        <f aca="false">IF(J115=0,"",+L115-O115)</f>
        <v/>
      </c>
      <c r="O115" s="165" t="str">
        <f aca="false">IF($J115=0,"",+$H115*$K115*(1-$N$11))</f>
        <v/>
      </c>
      <c r="P115" s="165" t="str">
        <f aca="false">IF($J115=0,"",+$H115*$K115*(1-$N$11)*(1+$I115%))</f>
        <v/>
      </c>
      <c r="Q115" s="166" t="str">
        <f aca="false">+IF($Q$11=Calcoli!$C$2,'MODULO ORDINE'!P115,'MODULO ORDINE'!O115)</f>
        <v/>
      </c>
      <c r="R115" s="167"/>
      <c r="S115" s="168" t="str">
        <f aca="false">+IF(J115=0,"",IF($S$11=Calcoli!$C$2,$P115/'MODULO ORDINE'!K115,$O115/'MODULO ORDINE'!K115))</f>
        <v/>
      </c>
      <c r="T115" s="169"/>
      <c r="U115" s="174"/>
      <c r="V115" s="175"/>
    </row>
    <row r="116" customFormat="false" ht="29.15" hidden="false" customHeight="false" outlineLevel="0" collapsed="false">
      <c r="E116" s="157" t="s">
        <v>313</v>
      </c>
      <c r="F116" s="158" t="s">
        <v>314</v>
      </c>
      <c r="G116" s="176" t="n">
        <v>6</v>
      </c>
      <c r="H116" s="160" t="n">
        <f aca="false">+IF('Dati CLIENTE'!$C$3="spedito",VLOOKUP($E116,Calcoli!$B$8:$F$263,5,FALSE()),VLOOKUP($E116,Calcoli!$B$8:$F$263,4,FALSE()))</f>
        <v>3.5</v>
      </c>
      <c r="I116" s="159" t="n">
        <v>10</v>
      </c>
      <c r="J116" s="161"/>
      <c r="K116" s="162" t="str">
        <f aca="false">IF(J116=0,"",+J116*G116)</f>
        <v/>
      </c>
      <c r="L116" s="163" t="str">
        <f aca="false">IF(J116=0,"",+K116*H116)</f>
        <v/>
      </c>
      <c r="M116" s="164" t="str">
        <f aca="false">IF(J116=0,"",+K116*H116*(1+I116%))</f>
        <v/>
      </c>
      <c r="N116" s="163" t="str">
        <f aca="false">IF(J116=0,"",+L116-O116)</f>
        <v/>
      </c>
      <c r="O116" s="165" t="str">
        <f aca="false">IF($J116=0,"",+$H116*$K116*(1-$N$11))</f>
        <v/>
      </c>
      <c r="P116" s="165" t="str">
        <f aca="false">IF($J116=0,"",+$H116*$K116*(1-$N$11)*(1+$I116%))</f>
        <v/>
      </c>
      <c r="Q116" s="166" t="str">
        <f aca="false">+IF($Q$11=Calcoli!$C$2,'MODULO ORDINE'!P116,'MODULO ORDINE'!O116)</f>
        <v/>
      </c>
      <c r="R116" s="167"/>
      <c r="S116" s="168" t="str">
        <f aca="false">+IF(J116=0,"",IF($S$11=Calcoli!$C$2,$P116/'MODULO ORDINE'!K116,$O116/'MODULO ORDINE'!K116))</f>
        <v/>
      </c>
      <c r="T116" s="197"/>
      <c r="U116" s="198"/>
      <c r="V116" s="199"/>
      <c r="W116" s="100" t="n">
        <f aca="false">SUM(W117:W124)</f>
        <v>0</v>
      </c>
    </row>
    <row r="117" customFormat="false" ht="29.15" hidden="false" customHeight="false" outlineLevel="0" collapsed="false">
      <c r="E117" s="157"/>
      <c r="F117" s="196" t="s">
        <v>315</v>
      </c>
      <c r="G117" s="159"/>
      <c r="H117" s="160"/>
      <c r="I117" s="159"/>
      <c r="J117" s="161"/>
      <c r="K117" s="162" t="str">
        <f aca="false">IF(J117=0,"",+J117*G117)</f>
        <v/>
      </c>
      <c r="L117" s="163" t="str">
        <f aca="false">IF(J117=0,"",+K117*H117)</f>
        <v/>
      </c>
      <c r="M117" s="164" t="str">
        <f aca="false">IF(J117=0,"",+K117*H117*(1+I117%))</f>
        <v/>
      </c>
      <c r="N117" s="163" t="str">
        <f aca="false">IF(J117=0,"",+L117-O117)</f>
        <v/>
      </c>
      <c r="O117" s="165" t="str">
        <f aca="false">IF($J117=0,"",+$H117*$K117*(1-$N$11))</f>
        <v/>
      </c>
      <c r="P117" s="165" t="str">
        <f aca="false">IF($J117=0,"",+$H117*$K117*(1-$N$11)*(1+$I117%))</f>
        <v/>
      </c>
      <c r="Q117" s="166" t="str">
        <f aca="false">+IF($Q$11=Calcoli!$C$2,'MODULO ORDINE'!P117,'MODULO ORDINE'!O117)</f>
        <v/>
      </c>
      <c r="R117" s="167"/>
      <c r="S117" s="168" t="str">
        <f aca="false">+IF(J117=0,"",IF($S$11=Calcoli!$C$2,$P117/'MODULO ORDINE'!K117,$O117/'MODULO ORDINE'!K117))</f>
        <v/>
      </c>
      <c r="T117" s="169"/>
      <c r="U117" s="174" t="s">
        <v>316</v>
      </c>
      <c r="V117" s="175"/>
      <c r="W117" s="100" t="n">
        <f aca="false">+J117</f>
        <v>0</v>
      </c>
    </row>
    <row r="118" customFormat="false" ht="29.15" hidden="false" customHeight="false" outlineLevel="0" collapsed="false">
      <c r="E118" s="157" t="s">
        <v>317</v>
      </c>
      <c r="F118" s="158" t="s">
        <v>318</v>
      </c>
      <c r="G118" s="159" t="n">
        <v>6</v>
      </c>
      <c r="H118" s="160" t="n">
        <f aca="false">+IF('Dati CLIENTE'!$C$3="spedito",VLOOKUP($E118,Calcoli!$B$8:$F$263,5,FALSE()),VLOOKUP($E118,Calcoli!$B$8:$F$263,4,FALSE()))</f>
        <v>1.45</v>
      </c>
      <c r="I118" s="159" t="n">
        <v>10</v>
      </c>
      <c r="J118" s="161"/>
      <c r="K118" s="162" t="str">
        <f aca="false">IF(J118=0,"",+J118*G118)</f>
        <v/>
      </c>
      <c r="L118" s="163" t="str">
        <f aca="false">IF(J118=0,"",+K118*H118)</f>
        <v/>
      </c>
      <c r="M118" s="164" t="str">
        <f aca="false">IF(J118=0,"",+K118*H118*(1+I118%))</f>
        <v/>
      </c>
      <c r="N118" s="163" t="str">
        <f aca="false">IF(J118=0,"",+L118-O118)</f>
        <v/>
      </c>
      <c r="O118" s="165" t="str">
        <f aca="false">IF($J118=0,"",+$H118*$K118*(1-$N$11))</f>
        <v/>
      </c>
      <c r="P118" s="165" t="str">
        <f aca="false">IF($J118=0,"",+$H118*$K118*(1-$N$11)*(1+$I118%))</f>
        <v/>
      </c>
      <c r="Q118" s="166" t="str">
        <f aca="false">+IF($Q$11=Calcoli!$C$2,'MODULO ORDINE'!P118,'MODULO ORDINE'!O118)</f>
        <v/>
      </c>
      <c r="R118" s="167"/>
      <c r="S118" s="168" t="str">
        <f aca="false">+IF(J118=0,"",IF($S$11=Calcoli!$C$2,$P118/'MODULO ORDINE'!K118,$O118/'MODULO ORDINE'!K118))</f>
        <v/>
      </c>
      <c r="T118" s="169"/>
      <c r="U118" s="174" t="s">
        <v>319</v>
      </c>
      <c r="V118" s="175"/>
      <c r="W118" s="100" t="n">
        <f aca="false">+J118</f>
        <v>0</v>
      </c>
    </row>
    <row r="119" customFormat="false" ht="29.15" hidden="false" customHeight="false" outlineLevel="0" collapsed="false">
      <c r="E119" s="157" t="s">
        <v>320</v>
      </c>
      <c r="F119" s="158" t="s">
        <v>321</v>
      </c>
      <c r="G119" s="159" t="n">
        <v>6</v>
      </c>
      <c r="H119" s="160" t="n">
        <f aca="false">+IF('Dati CLIENTE'!$C$3="spedito",VLOOKUP($E119,Calcoli!$B$8:$F$263,5,FALSE()),VLOOKUP($E119,Calcoli!$B$8:$F$263,4,FALSE()))</f>
        <v>1.65</v>
      </c>
      <c r="I119" s="159" t="n">
        <v>10</v>
      </c>
      <c r="J119" s="161"/>
      <c r="K119" s="162" t="str">
        <f aca="false">IF(J119=0,"",+J119*G119)</f>
        <v/>
      </c>
      <c r="L119" s="163" t="str">
        <f aca="false">IF(J119=0,"",+K119*H119)</f>
        <v/>
      </c>
      <c r="M119" s="164" t="str">
        <f aca="false">IF(J119=0,"",+K119*H119*(1+I119%))</f>
        <v/>
      </c>
      <c r="N119" s="163" t="str">
        <f aca="false">IF(J119=0,"",+L119-O119)</f>
        <v/>
      </c>
      <c r="O119" s="165" t="str">
        <f aca="false">IF($J119=0,"",+$H119*$K119*(1-$N$11))</f>
        <v/>
      </c>
      <c r="P119" s="165" t="str">
        <f aca="false">IF($J119=0,"",+$H119*$K119*(1-$N$11)*(1+$I119%))</f>
        <v/>
      </c>
      <c r="Q119" s="166" t="str">
        <f aca="false">+IF($Q$11=Calcoli!$C$2,'MODULO ORDINE'!P119,'MODULO ORDINE'!O119)</f>
        <v/>
      </c>
      <c r="R119" s="167"/>
      <c r="S119" s="168" t="str">
        <f aca="false">+IF(J119=0,"",IF($S$11=Calcoli!$C$2,$P119/'MODULO ORDINE'!K119,$O119/'MODULO ORDINE'!K119))</f>
        <v/>
      </c>
      <c r="T119" s="169"/>
      <c r="U119" s="174" t="s">
        <v>322</v>
      </c>
      <c r="V119" s="175"/>
      <c r="W119" s="100" t="n">
        <f aca="false">+J119</f>
        <v>0</v>
      </c>
    </row>
    <row r="120" customFormat="false" ht="29.15" hidden="false" customHeight="false" outlineLevel="0" collapsed="false">
      <c r="E120" s="157" t="s">
        <v>323</v>
      </c>
      <c r="F120" s="158" t="s">
        <v>324</v>
      </c>
      <c r="G120" s="159" t="n">
        <v>6</v>
      </c>
      <c r="H120" s="160" t="n">
        <f aca="false">+IF('Dati CLIENTE'!$C$3="spedito",VLOOKUP($E120,Calcoli!$B$8:$F$263,5,FALSE()),VLOOKUP($E120,Calcoli!$B$8:$F$263,4,FALSE()))</f>
        <v>1.65</v>
      </c>
      <c r="I120" s="159" t="n">
        <v>10</v>
      </c>
      <c r="J120" s="161"/>
      <c r="K120" s="162" t="str">
        <f aca="false">IF(J120=0,"",+J120*G120)</f>
        <v/>
      </c>
      <c r="L120" s="163" t="str">
        <f aca="false">IF(J120=0,"",+K120*H120)</f>
        <v/>
      </c>
      <c r="M120" s="164" t="str">
        <f aca="false">IF(J120=0,"",+K120*H120*(1+I120%))</f>
        <v/>
      </c>
      <c r="N120" s="163" t="str">
        <f aca="false">IF(J120=0,"",+L120-O120)</f>
        <v/>
      </c>
      <c r="O120" s="165" t="str">
        <f aca="false">IF($J120=0,"",+$H120*$K120*(1-$N$11))</f>
        <v/>
      </c>
      <c r="P120" s="165" t="str">
        <f aca="false">IF($J120=0,"",+$H120*$K120*(1-$N$11)*(1+$I120%))</f>
        <v/>
      </c>
      <c r="Q120" s="166" t="str">
        <f aca="false">+IF($Q$11=Calcoli!$C$2,'MODULO ORDINE'!P120,'MODULO ORDINE'!O120)</f>
        <v/>
      </c>
      <c r="R120" s="167"/>
      <c r="S120" s="168" t="str">
        <f aca="false">+IF(J120=0,"",IF($S$11=Calcoli!$C$2,$P120/'MODULO ORDINE'!K120,$O120/'MODULO ORDINE'!K120))</f>
        <v/>
      </c>
      <c r="T120" s="154"/>
      <c r="U120" s="174" t="s">
        <v>325</v>
      </c>
      <c r="V120" s="175"/>
      <c r="W120" s="100" t="n">
        <f aca="false">+J120</f>
        <v>0</v>
      </c>
    </row>
    <row r="121" customFormat="false" ht="29.15" hidden="false" customHeight="false" outlineLevel="0" collapsed="false">
      <c r="E121" s="157" t="s">
        <v>326</v>
      </c>
      <c r="F121" s="158" t="s">
        <v>327</v>
      </c>
      <c r="G121" s="159" t="n">
        <v>6</v>
      </c>
      <c r="H121" s="160" t="n">
        <f aca="false">+IF('Dati CLIENTE'!$C$3="spedito",VLOOKUP($E121,Calcoli!$B$8:$F$263,5,FALSE()),VLOOKUP($E121,Calcoli!$B$8:$F$263,4,FALSE()))</f>
        <v>1.65</v>
      </c>
      <c r="I121" s="159" t="n">
        <v>10</v>
      </c>
      <c r="J121" s="161"/>
      <c r="K121" s="162" t="str">
        <f aca="false">IF(J121=0,"",+J121*G121)</f>
        <v/>
      </c>
      <c r="L121" s="163" t="str">
        <f aca="false">IF(J121=0,"",+K121*H121)</f>
        <v/>
      </c>
      <c r="M121" s="164" t="str">
        <f aca="false">IF(J121=0,"",+K121*H121*(1+I121%))</f>
        <v/>
      </c>
      <c r="N121" s="163" t="str">
        <f aca="false">IF(J121=0,"",+L121-O121)</f>
        <v/>
      </c>
      <c r="O121" s="165" t="str">
        <f aca="false">IF($J121=0,"",+$H121*$K121*(1-$N$11))</f>
        <v/>
      </c>
      <c r="P121" s="165" t="str">
        <f aca="false">IF($J121=0,"",+$H121*$K121*(1-$N$11)*(1+$I121%))</f>
        <v/>
      </c>
      <c r="Q121" s="166" t="str">
        <f aca="false">+IF($Q$11=Calcoli!$C$2,'MODULO ORDINE'!P121,'MODULO ORDINE'!O121)</f>
        <v/>
      </c>
      <c r="R121" s="167"/>
      <c r="S121" s="168" t="str">
        <f aca="false">+IF(J121=0,"",IF($S$11=Calcoli!$C$2,$P121/'MODULO ORDINE'!K121,$O121/'MODULO ORDINE'!K121))</f>
        <v/>
      </c>
      <c r="T121" s="169"/>
      <c r="U121" s="174" t="s">
        <v>328</v>
      </c>
      <c r="V121" s="175"/>
      <c r="W121" s="100" t="n">
        <f aca="false">+J121</f>
        <v>0</v>
      </c>
    </row>
    <row r="122" customFormat="false" ht="29.15" hidden="false" customHeight="false" outlineLevel="0" collapsed="false">
      <c r="E122" s="157" t="s">
        <v>329</v>
      </c>
      <c r="F122" s="158" t="s">
        <v>330</v>
      </c>
      <c r="G122" s="159" t="n">
        <v>6</v>
      </c>
      <c r="H122" s="160" t="n">
        <f aca="false">+IF('Dati CLIENTE'!$C$3="spedito",VLOOKUP($E122,Calcoli!$B$8:$F$263,5,FALSE()),VLOOKUP($E122,Calcoli!$B$8:$F$263,4,FALSE()))</f>
        <v>1.7</v>
      </c>
      <c r="I122" s="159" t="n">
        <v>10</v>
      </c>
      <c r="J122" s="161"/>
      <c r="K122" s="162" t="str">
        <f aca="false">IF(J122=0,"",+J122*G122)</f>
        <v/>
      </c>
      <c r="L122" s="163" t="str">
        <f aca="false">IF(J122=0,"",+K122*H122)</f>
        <v/>
      </c>
      <c r="M122" s="164" t="str">
        <f aca="false">IF(J122=0,"",+K122*H122*(1+I122%))</f>
        <v/>
      </c>
      <c r="N122" s="163" t="str">
        <f aca="false">IF(J122=0,"",+L122-O122)</f>
        <v/>
      </c>
      <c r="O122" s="165" t="str">
        <f aca="false">IF($J122=0,"",+$H122*$K122*(1-$N$11))</f>
        <v/>
      </c>
      <c r="P122" s="165" t="str">
        <f aca="false">IF($J122=0,"",+$H122*$K122*(1-$N$11)*(1+$I122%))</f>
        <v/>
      </c>
      <c r="Q122" s="166" t="str">
        <f aca="false">+IF($Q$11=Calcoli!$C$2,'MODULO ORDINE'!P122,'MODULO ORDINE'!O122)</f>
        <v/>
      </c>
      <c r="R122" s="167"/>
      <c r="S122" s="168" t="str">
        <f aca="false">+IF(J122=0,"",IF($S$11=Calcoli!$C$2,$P122/'MODULO ORDINE'!K122,$O122/'MODULO ORDINE'!K122))</f>
        <v/>
      </c>
      <c r="T122" s="169"/>
      <c r="U122" s="174"/>
      <c r="V122" s="175"/>
      <c r="W122" s="100" t="n">
        <f aca="false">+J122</f>
        <v>0</v>
      </c>
    </row>
    <row r="123" customFormat="false" ht="29.15" hidden="false" customHeight="false" outlineLevel="0" collapsed="false">
      <c r="E123" s="157" t="s">
        <v>331</v>
      </c>
      <c r="F123" s="158" t="s">
        <v>332</v>
      </c>
      <c r="G123" s="159" t="n">
        <v>6</v>
      </c>
      <c r="H123" s="160" t="n">
        <f aca="false">+IF('Dati CLIENTE'!$C$3="spedito",VLOOKUP($E123,Calcoli!$B$8:$F$263,5,FALSE()),VLOOKUP($E123,Calcoli!$B$8:$F$263,4,FALSE()))</f>
        <v>2.05</v>
      </c>
      <c r="I123" s="159" t="n">
        <v>10</v>
      </c>
      <c r="J123" s="161"/>
      <c r="K123" s="162" t="str">
        <f aca="false">IF(J123=0,"",+J123*G123)</f>
        <v/>
      </c>
      <c r="L123" s="163" t="str">
        <f aca="false">IF(J123=0,"",+K123*H123)</f>
        <v/>
      </c>
      <c r="M123" s="164" t="str">
        <f aca="false">IF(J123=0,"",+K123*H123*(1+I123%))</f>
        <v/>
      </c>
      <c r="N123" s="163" t="str">
        <f aca="false">IF(J123=0,"",+L123-O123)</f>
        <v/>
      </c>
      <c r="O123" s="165" t="str">
        <f aca="false">IF($J123=0,"",+$H123*$K123*(1-$N$11))</f>
        <v/>
      </c>
      <c r="P123" s="165" t="str">
        <f aca="false">IF($J123=0,"",+$H123*$K123*(1-$N$11)*(1+$I123%))</f>
        <v/>
      </c>
      <c r="Q123" s="166" t="str">
        <f aca="false">+IF($Q$11=Calcoli!$C$2,'MODULO ORDINE'!P123,'MODULO ORDINE'!O123)</f>
        <v/>
      </c>
      <c r="R123" s="167"/>
      <c r="S123" s="168" t="str">
        <f aca="false">+IF(J123=0,"",IF($S$11=Calcoli!$C$2,$P123/'MODULO ORDINE'!K123,$O123/'MODULO ORDINE'!K123))</f>
        <v/>
      </c>
      <c r="T123" s="169"/>
      <c r="U123" s="174" t="s">
        <v>333</v>
      </c>
      <c r="V123" s="175"/>
      <c r="W123" s="100" t="n">
        <f aca="false">+J123</f>
        <v>0</v>
      </c>
    </row>
    <row r="124" customFormat="false" ht="29.15" hidden="false" customHeight="false" outlineLevel="0" collapsed="false">
      <c r="E124" s="157"/>
      <c r="F124" s="196" t="s">
        <v>334</v>
      </c>
      <c r="G124" s="159"/>
      <c r="H124" s="160"/>
      <c r="I124" s="159"/>
      <c r="J124" s="161"/>
      <c r="K124" s="162" t="str">
        <f aca="false">IF(J124=0,"",+J124*G124)</f>
        <v/>
      </c>
      <c r="L124" s="163" t="str">
        <f aca="false">IF(J124=0,"",+K124*H124)</f>
        <v/>
      </c>
      <c r="M124" s="164" t="str">
        <f aca="false">IF(J124=0,"",+K124*H124*(1+I124%))</f>
        <v/>
      </c>
      <c r="N124" s="163" t="str">
        <f aca="false">IF(J124=0,"",+L124-O124)</f>
        <v/>
      </c>
      <c r="O124" s="165" t="str">
        <f aca="false">IF($J124=0,"",+$H124*$K124*(1-$N$11))</f>
        <v/>
      </c>
      <c r="P124" s="165" t="str">
        <f aca="false">IF($J124=0,"",+$H124*$K124*(1-$N$11)*(1+$I124%))</f>
        <v/>
      </c>
      <c r="Q124" s="166" t="str">
        <f aca="false">+IF($Q$11=Calcoli!$C$2,'MODULO ORDINE'!P124,'MODULO ORDINE'!O124)</f>
        <v/>
      </c>
      <c r="R124" s="167"/>
      <c r="S124" s="168" t="str">
        <f aca="false">+IF(J124=0,"",IF($S$11=Calcoli!$C$2,$P124/'MODULO ORDINE'!K124,$O124/'MODULO ORDINE'!K124))</f>
        <v/>
      </c>
      <c r="T124" s="169"/>
      <c r="U124" s="174"/>
      <c r="V124" s="175"/>
      <c r="W124" s="100" t="n">
        <f aca="false">+J124</f>
        <v>0</v>
      </c>
    </row>
    <row r="125" customFormat="false" ht="29.15" hidden="false" customHeight="false" outlineLevel="0" collapsed="false">
      <c r="E125" s="157" t="s">
        <v>335</v>
      </c>
      <c r="F125" s="158" t="s">
        <v>336</v>
      </c>
      <c r="G125" s="159" t="n">
        <v>12</v>
      </c>
      <c r="H125" s="160" t="n">
        <f aca="false">+IF('Dati CLIENTE'!$C$3="spedito",VLOOKUP($E125,Calcoli!$B$8:$F$263,5,FALSE()),VLOOKUP($E125,Calcoli!$B$8:$F$263,4,FALSE()))</f>
        <v>1.1</v>
      </c>
      <c r="I125" s="159" t="n">
        <v>10</v>
      </c>
      <c r="J125" s="161"/>
      <c r="K125" s="162" t="str">
        <f aca="false">IF(J125=0,"",+J125*G125)</f>
        <v/>
      </c>
      <c r="L125" s="163" t="str">
        <f aca="false">IF(J125=0,"",+K125*H125)</f>
        <v/>
      </c>
      <c r="M125" s="164" t="str">
        <f aca="false">IF(J125=0,"",+K125*H125*(1+I125%))</f>
        <v/>
      </c>
      <c r="N125" s="163" t="str">
        <f aca="false">IF(J125=0,"",+L125-O125)</f>
        <v/>
      </c>
      <c r="O125" s="165" t="str">
        <f aca="false">IF($J125=0,"",+$H125*$K125*(1-$N$11))</f>
        <v/>
      </c>
      <c r="P125" s="165" t="str">
        <f aca="false">IF($J125=0,"",+$H125*$K125*(1-$N$11)*(1+$I125%))</f>
        <v/>
      </c>
      <c r="Q125" s="166" t="str">
        <f aca="false">+IF($Q$11=Calcoli!$C$2,'MODULO ORDINE'!P125,'MODULO ORDINE'!O125)</f>
        <v/>
      </c>
      <c r="R125" s="167"/>
      <c r="S125" s="168" t="str">
        <f aca="false">+IF(J125=0,"",IF($S$11=Calcoli!$C$2,$P125/'MODULO ORDINE'!K125,$O125/'MODULO ORDINE'!K125))</f>
        <v/>
      </c>
      <c r="T125" s="154"/>
      <c r="U125" s="174" t="s">
        <v>337</v>
      </c>
      <c r="V125" s="175"/>
      <c r="W125" s="100" t="n">
        <f aca="false">+J125</f>
        <v>0</v>
      </c>
    </row>
    <row r="126" customFormat="false" ht="29.15" hidden="false" customHeight="false" outlineLevel="0" collapsed="false">
      <c r="E126" s="157" t="s">
        <v>338</v>
      </c>
      <c r="F126" s="158" t="s">
        <v>339</v>
      </c>
      <c r="G126" s="159" t="n">
        <v>6</v>
      </c>
      <c r="H126" s="160" t="n">
        <f aca="false">+IF('Dati CLIENTE'!$C$3="spedito",VLOOKUP($E126,Calcoli!$B$8:$F$263,5,FALSE()),VLOOKUP($E126,Calcoli!$B$8:$F$263,4,FALSE()))</f>
        <v>6.4</v>
      </c>
      <c r="I126" s="159" t="n">
        <v>10</v>
      </c>
      <c r="J126" s="161"/>
      <c r="K126" s="162" t="str">
        <f aca="false">IF(J126=0,"",+J126*G126)</f>
        <v/>
      </c>
      <c r="L126" s="163" t="str">
        <f aca="false">IF(J126=0,"",+K126*H126)</f>
        <v/>
      </c>
      <c r="M126" s="164" t="str">
        <f aca="false">IF(J126=0,"",+K126*H126*(1+I126%))</f>
        <v/>
      </c>
      <c r="N126" s="163" t="str">
        <f aca="false">IF(J126=0,"",+L126-O126)</f>
        <v/>
      </c>
      <c r="O126" s="165" t="str">
        <f aca="false">IF($J126=0,"",+$H126*$K126*(1-$N$11))</f>
        <v/>
      </c>
      <c r="P126" s="165" t="str">
        <f aca="false">IF($J126=0,"",+$H126*$K126*(1-$N$11)*(1+$I126%))</f>
        <v/>
      </c>
      <c r="Q126" s="166" t="str">
        <f aca="false">+IF($Q$11=Calcoli!$C$2,'MODULO ORDINE'!P126,'MODULO ORDINE'!O126)</f>
        <v/>
      </c>
      <c r="R126" s="167"/>
      <c r="S126" s="168" t="str">
        <f aca="false">+IF(J126=0,"",IF($S$11=Calcoli!$C$2,$P126/'MODULO ORDINE'!K126,$O126/'MODULO ORDINE'!K126))</f>
        <v/>
      </c>
      <c r="T126" s="154"/>
      <c r="U126" s="174"/>
      <c r="V126" s="175"/>
    </row>
    <row r="127" customFormat="false" ht="29.15" hidden="false" customHeight="false" outlineLevel="0" collapsed="false">
      <c r="E127" s="157"/>
      <c r="F127" s="196" t="s">
        <v>340</v>
      </c>
      <c r="G127" s="159"/>
      <c r="H127" s="160"/>
      <c r="I127" s="159"/>
      <c r="J127" s="161"/>
      <c r="K127" s="162" t="str">
        <f aca="false">IF(J127=0,"",+J127*G127)</f>
        <v/>
      </c>
      <c r="L127" s="163" t="str">
        <f aca="false">IF(J127=0,"",+K127*H127)</f>
        <v/>
      </c>
      <c r="M127" s="164" t="str">
        <f aca="false">IF(J127=0,"",+K127*H127*(1+I127%))</f>
        <v/>
      </c>
      <c r="N127" s="163" t="str">
        <f aca="false">IF(J127=0,"",+L127-O127)</f>
        <v/>
      </c>
      <c r="O127" s="165" t="str">
        <f aca="false">IF($J127=0,"",+$H127*$K127*(1-$N$11))</f>
        <v/>
      </c>
      <c r="P127" s="165" t="str">
        <f aca="false">IF($J127=0,"",+$H127*$K127*(1-$N$11)*(1+$I127%))</f>
        <v/>
      </c>
      <c r="Q127" s="166" t="str">
        <f aca="false">+IF($Q$11=Calcoli!$C$2,'MODULO ORDINE'!P127,'MODULO ORDINE'!O127)</f>
        <v/>
      </c>
      <c r="R127" s="167"/>
      <c r="S127" s="168" t="str">
        <f aca="false">+IF(J127=0,"",IF($S$11=Calcoli!$C$2,$P127/'MODULO ORDINE'!K127,$O127/'MODULO ORDINE'!K127))</f>
        <v/>
      </c>
      <c r="T127" s="169"/>
      <c r="U127" s="174" t="s">
        <v>341</v>
      </c>
      <c r="V127" s="175"/>
      <c r="W127" s="100" t="n">
        <f aca="false">+J127</f>
        <v>0</v>
      </c>
    </row>
    <row r="128" customFormat="false" ht="29.15" hidden="false" customHeight="false" outlineLevel="0" collapsed="false">
      <c r="E128" s="157" t="s">
        <v>342</v>
      </c>
      <c r="F128" s="158" t="s">
        <v>343</v>
      </c>
      <c r="G128" s="159" t="n">
        <v>6</v>
      </c>
      <c r="H128" s="160" t="n">
        <f aca="false">+IF('Dati CLIENTE'!$C$3="spedito",VLOOKUP($E128,Calcoli!$B$8:$F$263,5,FALSE()),VLOOKUP($E128,Calcoli!$B$8:$F$263,4,FALSE()))</f>
        <v>2.75</v>
      </c>
      <c r="I128" s="159" t="n">
        <v>4</v>
      </c>
      <c r="J128" s="161"/>
      <c r="K128" s="162" t="str">
        <f aca="false">IF(J128=0,"",+J128*G128)</f>
        <v/>
      </c>
      <c r="L128" s="163" t="str">
        <f aca="false">IF(J128=0,"",+K128*H128)</f>
        <v/>
      </c>
      <c r="M128" s="164" t="str">
        <f aca="false">IF(J128=0,"",+K128*H128*(1+I128%))</f>
        <v/>
      </c>
      <c r="N128" s="163" t="str">
        <f aca="false">IF(J128=0,"",+L128-O128)</f>
        <v/>
      </c>
      <c r="O128" s="165" t="str">
        <f aca="false">IF($J128=0,"",+$H128*$K128*(1-$N$11))</f>
        <v/>
      </c>
      <c r="P128" s="165" t="str">
        <f aca="false">IF($J128=0,"",+$H128*$K128*(1-$N$11)*(1+$I128%))</f>
        <v/>
      </c>
      <c r="Q128" s="166" t="str">
        <f aca="false">+IF($Q$11=Calcoli!$C$2,'MODULO ORDINE'!P128,'MODULO ORDINE'!O128)</f>
        <v/>
      </c>
      <c r="R128" s="167"/>
      <c r="S128" s="168" t="str">
        <f aca="false">+IF(J128=0,"",IF($S$11=Calcoli!$C$2,$P128/'MODULO ORDINE'!K128,$O128/'MODULO ORDINE'!K128))</f>
        <v/>
      </c>
      <c r="T128" s="169"/>
      <c r="U128" s="174"/>
      <c r="V128" s="175"/>
    </row>
    <row r="129" s="116" customFormat="true" ht="29.15" hidden="false" customHeight="false" outlineLevel="0" collapsed="false">
      <c r="E129" s="157" t="s">
        <v>344</v>
      </c>
      <c r="F129" s="158" t="s">
        <v>345</v>
      </c>
      <c r="G129" s="159" t="n">
        <v>6</v>
      </c>
      <c r="H129" s="160" t="n">
        <f aca="false">+IF('Dati CLIENTE'!$C$3="spedito",VLOOKUP($E129,Calcoli!$B$8:$F$263,5,FALSE()),VLOOKUP($E129,Calcoli!$B$8:$F$263,4,FALSE()))</f>
        <v>6.8</v>
      </c>
      <c r="I129" s="159" t="n">
        <v>4</v>
      </c>
      <c r="J129" s="161"/>
      <c r="K129" s="162" t="str">
        <f aca="false">IF(J129=0,"",+J129*G129)</f>
        <v/>
      </c>
      <c r="L129" s="163" t="str">
        <f aca="false">IF(J129=0,"",+K129*H129)</f>
        <v/>
      </c>
      <c r="M129" s="164" t="str">
        <f aca="false">IF(J129=0,"",+K129*H129*(1+I129%))</f>
        <v/>
      </c>
      <c r="N129" s="163" t="str">
        <f aca="false">IF(J129=0,"",+L129-O129)</f>
        <v/>
      </c>
      <c r="O129" s="165" t="str">
        <f aca="false">IF($J129=0,"",+$H129*$K129*(1-$N$11))</f>
        <v/>
      </c>
      <c r="P129" s="165" t="str">
        <f aca="false">IF($J129=0,"",+$H129*$K129*(1-$N$11)*(1+$I129%))</f>
        <v/>
      </c>
      <c r="Q129" s="166" t="str">
        <f aca="false">+IF($Q$11=Calcoli!$C$2,'MODULO ORDINE'!P129,'MODULO ORDINE'!O129)</f>
        <v/>
      </c>
      <c r="R129" s="167"/>
      <c r="S129" s="168" t="str">
        <f aca="false">+IF(J129=0,"",IF($S$11=Calcoli!$C$2,$P129/'MODULO ORDINE'!K129,$O129/'MODULO ORDINE'!K129))</f>
        <v/>
      </c>
      <c r="T129" s="167"/>
      <c r="U129" s="181"/>
      <c r="V129" s="182"/>
    </row>
    <row r="130" s="116" customFormat="true" ht="29.15" hidden="false" customHeight="false" outlineLevel="0" collapsed="false">
      <c r="E130" s="157" t="s">
        <v>346</v>
      </c>
      <c r="F130" s="158" t="s">
        <v>347</v>
      </c>
      <c r="G130" s="159" t="n">
        <v>4</v>
      </c>
      <c r="H130" s="160" t="n">
        <f aca="false">+IF('Dati CLIENTE'!$C$3="spedito",VLOOKUP($E130,Calcoli!$B$8:$F$263,5,FALSE()),VLOOKUP($E130,Calcoli!$B$8:$F$263,4,FALSE()))</f>
        <v>31.2</v>
      </c>
      <c r="I130" s="159" t="n">
        <v>4</v>
      </c>
      <c r="J130" s="161"/>
      <c r="K130" s="162" t="str">
        <f aca="false">IF(J130=0,"",+J130*G130)</f>
        <v/>
      </c>
      <c r="L130" s="163" t="str">
        <f aca="false">IF(J130=0,"",+K130*H130)</f>
        <v/>
      </c>
      <c r="M130" s="164" t="str">
        <f aca="false">IF(J130=0,"",+K130*H130*(1+I130%))</f>
        <v/>
      </c>
      <c r="N130" s="163" t="str">
        <f aca="false">IF(J130=0,"",+L130-O130)</f>
        <v/>
      </c>
      <c r="O130" s="165" t="str">
        <f aca="false">IF($J130=0,"",+$H130*$K130*(1-$N$11))</f>
        <v/>
      </c>
      <c r="P130" s="165" t="str">
        <f aca="false">IF($J130=0,"",+$H130*$K130*(1-$N$11)*(1+$I130%))</f>
        <v/>
      </c>
      <c r="Q130" s="166" t="str">
        <f aca="false">+IF($Q$11=Calcoli!$C$2,'MODULO ORDINE'!P130,'MODULO ORDINE'!O130)</f>
        <v/>
      </c>
      <c r="R130" s="167"/>
      <c r="S130" s="168" t="str">
        <f aca="false">+IF(J130=0,"",IF($S$11=Calcoli!$C$2,$P130/'MODULO ORDINE'!K130,$O130/'MODULO ORDINE'!K130))</f>
        <v/>
      </c>
      <c r="T130" s="167"/>
      <c r="U130" s="181"/>
      <c r="V130" s="182"/>
    </row>
    <row r="131" customFormat="false" ht="55.2" hidden="false" customHeight="false" outlineLevel="0" collapsed="false">
      <c r="E131" s="157" t="s">
        <v>348</v>
      </c>
      <c r="F131" s="200" t="s">
        <v>349</v>
      </c>
      <c r="G131" s="159" t="n">
        <v>4</v>
      </c>
      <c r="H131" s="160" t="n">
        <f aca="false">+IF('Dati CLIENTE'!$C$3="spedito",VLOOKUP($E131,Calcoli!$B$8:$F$263,5,FALSE()),VLOOKUP($E131,Calcoli!$B$8:$F$263,4,FALSE()))</f>
        <v>41.2</v>
      </c>
      <c r="I131" s="159" t="n">
        <v>4</v>
      </c>
      <c r="J131" s="161"/>
      <c r="K131" s="162" t="str">
        <f aca="false">IF(J131=0,"",+J131*G131)</f>
        <v/>
      </c>
      <c r="L131" s="163" t="str">
        <f aca="false">IF(J131=0,"",+K131*H131)</f>
        <v/>
      </c>
      <c r="M131" s="164" t="str">
        <f aca="false">IF(J131=0,"",+K131*H131*(1+I131%))</f>
        <v/>
      </c>
      <c r="N131" s="163" t="str">
        <f aca="false">IF(J131=0,"",+L131-O131)</f>
        <v/>
      </c>
      <c r="O131" s="165" t="str">
        <f aca="false">IF($J131=0,"",+$H131*$K131*(1-$N$11))</f>
        <v/>
      </c>
      <c r="P131" s="165" t="str">
        <f aca="false">IF($J131=0,"",+$H131*$K131*(1-$N$11)*(1+$I131%))</f>
        <v/>
      </c>
      <c r="Q131" s="166" t="str">
        <f aca="false">+IF($Q$11=Calcoli!$C$2,'MODULO ORDINE'!P131,'MODULO ORDINE'!O131)</f>
        <v/>
      </c>
      <c r="R131" s="167"/>
      <c r="S131" s="168" t="str">
        <f aca="false">+IF(J131=0,"",IF($S$11=Calcoli!$C$2,$P131/'MODULO ORDINE'!K131,$O131/'MODULO ORDINE'!K131))</f>
        <v/>
      </c>
      <c r="T131" s="154"/>
      <c r="U131" s="174" t="s">
        <v>350</v>
      </c>
      <c r="V131" s="175"/>
      <c r="W131" s="100" t="n">
        <f aca="false">+J131</f>
        <v>0</v>
      </c>
    </row>
    <row r="132" customFormat="false" ht="55.2" hidden="false" customHeight="false" outlineLevel="0" collapsed="false">
      <c r="E132" s="157" t="s">
        <v>351</v>
      </c>
      <c r="F132" s="200" t="s">
        <v>352</v>
      </c>
      <c r="G132" s="159" t="n">
        <v>4</v>
      </c>
      <c r="H132" s="160" t="n">
        <f aca="false">+IF('Dati CLIENTE'!$C$3="spedito",VLOOKUP($E132,Calcoli!$B$8:$F$263,5,FALSE()),VLOOKUP($E132,Calcoli!$B$8:$F$263,4,FALSE()))</f>
        <v>41.2</v>
      </c>
      <c r="I132" s="159" t="n">
        <v>4</v>
      </c>
      <c r="J132" s="161"/>
      <c r="K132" s="162" t="str">
        <f aca="false">IF(J132=0,"",+J132*G132)</f>
        <v/>
      </c>
      <c r="L132" s="163" t="str">
        <f aca="false">IF(J132=0,"",+K132*H132)</f>
        <v/>
      </c>
      <c r="M132" s="164" t="str">
        <f aca="false">IF(J132=0,"",+K132*H132*(1+I132%))</f>
        <v/>
      </c>
      <c r="N132" s="163" t="str">
        <f aca="false">IF(J132=0,"",+L132-O132)</f>
        <v/>
      </c>
      <c r="O132" s="165" t="str">
        <f aca="false">IF($J132=0,"",+$H132*$K132*(1-$N$11))</f>
        <v/>
      </c>
      <c r="P132" s="165" t="str">
        <f aca="false">IF($J132=0,"",+$H132*$K132*(1-$N$11)*(1+$I132%))</f>
        <v/>
      </c>
      <c r="Q132" s="166" t="str">
        <f aca="false">+IF($Q$11=Calcoli!$C$2,'MODULO ORDINE'!P132,'MODULO ORDINE'!O132)</f>
        <v/>
      </c>
      <c r="R132" s="167"/>
      <c r="S132" s="168" t="str">
        <f aca="false">+IF(J132=0,"",IF($S$11=Calcoli!$C$2,$P132/'MODULO ORDINE'!K132,$O132/'MODULO ORDINE'!K132))</f>
        <v/>
      </c>
      <c r="T132" s="169"/>
      <c r="U132" s="174" t="s">
        <v>353</v>
      </c>
      <c r="V132" s="175"/>
      <c r="W132" s="100" t="n">
        <f aca="false">+J132</f>
        <v>0</v>
      </c>
    </row>
    <row r="133" customFormat="false" ht="29.15" hidden="false" customHeight="false" outlineLevel="0" collapsed="false">
      <c r="E133" s="157"/>
      <c r="F133" s="196" t="s">
        <v>354</v>
      </c>
      <c r="G133" s="173"/>
      <c r="H133" s="160"/>
      <c r="I133" s="159"/>
      <c r="J133" s="161"/>
      <c r="K133" s="162" t="str">
        <f aca="false">IF(J133=0,"",+J133*G133)</f>
        <v/>
      </c>
      <c r="L133" s="163" t="str">
        <f aca="false">IF(J133=0,"",+K133*H133)</f>
        <v/>
      </c>
      <c r="M133" s="164" t="str">
        <f aca="false">IF(J133=0,"",+K133*H133*(1+I133%))</f>
        <v/>
      </c>
      <c r="N133" s="163" t="str">
        <f aca="false">IF(J133=0,"",+L133-O133)</f>
        <v/>
      </c>
      <c r="O133" s="165" t="str">
        <f aca="false">IF($J133=0,"",+$H133*$K133*(1-$N$11))</f>
        <v/>
      </c>
      <c r="P133" s="165" t="str">
        <f aca="false">IF($J133=0,"",+$H133*$K133*(1-$N$11)*(1+$I133%))</f>
        <v/>
      </c>
      <c r="Q133" s="166" t="str">
        <f aca="false">+IF($Q$11=Calcoli!$C$2,'MODULO ORDINE'!P133,'MODULO ORDINE'!O133)</f>
        <v/>
      </c>
      <c r="R133" s="167"/>
      <c r="S133" s="168" t="str">
        <f aca="false">+IF(J133=0,"",IF($S$11=Calcoli!$C$2,$P133/'MODULO ORDINE'!K133,$O133/'MODULO ORDINE'!K133))</f>
        <v/>
      </c>
      <c r="T133" s="169"/>
      <c r="U133" s="174"/>
      <c r="V133" s="175"/>
      <c r="W133" s="100" t="n">
        <f aca="false">+J133</f>
        <v>0</v>
      </c>
    </row>
    <row r="134" customFormat="false" ht="29.15" hidden="false" customHeight="false" outlineLevel="0" collapsed="false">
      <c r="E134" s="193" t="s">
        <v>355</v>
      </c>
      <c r="F134" s="201" t="s">
        <v>356</v>
      </c>
      <c r="G134" s="173" t="n">
        <v>12</v>
      </c>
      <c r="H134" s="160" t="n">
        <f aca="false">+IF('Dati CLIENTE'!$C$3="spedito",VLOOKUP($E134,Calcoli!$B$8:$F$263,5,FALSE()),VLOOKUP($E134,Calcoli!$B$8:$F$263,4,FALSE()))</f>
        <v>2.45</v>
      </c>
      <c r="I134" s="159" t="n">
        <v>10</v>
      </c>
      <c r="J134" s="161"/>
      <c r="K134" s="162" t="str">
        <f aca="false">IF(J134=0,"",+J134*G134)</f>
        <v/>
      </c>
      <c r="L134" s="163" t="str">
        <f aca="false">IF(J134=0,"",+K134*H134)</f>
        <v/>
      </c>
      <c r="M134" s="164" t="str">
        <f aca="false">IF(J134=0,"",+K134*H134*(1+I134%))</f>
        <v/>
      </c>
      <c r="N134" s="163" t="str">
        <f aca="false">IF(J134=0,"",+L134-O134)</f>
        <v/>
      </c>
      <c r="O134" s="165" t="str">
        <f aca="false">IF($J134=0,"",+$H134*$K134*(1-$N$11))</f>
        <v/>
      </c>
      <c r="P134" s="165" t="str">
        <f aca="false">IF($J134=0,"",+$H134*$K134*(1-$N$11)*(1+$I134%))</f>
        <v/>
      </c>
      <c r="Q134" s="166" t="str">
        <f aca="false">+IF($Q$11=Calcoli!$C$2,'MODULO ORDINE'!P134,'MODULO ORDINE'!O134)</f>
        <v/>
      </c>
      <c r="R134" s="167"/>
      <c r="S134" s="168" t="str">
        <f aca="false">+IF(J134=0,"",IF($S$11=Calcoli!$C$2,$P134/'MODULO ORDINE'!K134,$O134/'MODULO ORDINE'!K134))</f>
        <v/>
      </c>
      <c r="T134" s="169"/>
      <c r="U134" s="174"/>
      <c r="V134" s="175"/>
    </row>
    <row r="135" customFormat="false" ht="29.15" hidden="false" customHeight="false" outlineLevel="0" collapsed="false">
      <c r="E135" s="193" t="s">
        <v>357</v>
      </c>
      <c r="F135" s="201" t="s">
        <v>358</v>
      </c>
      <c r="G135" s="173" t="n">
        <v>12</v>
      </c>
      <c r="H135" s="160" t="n">
        <f aca="false">+IF('Dati CLIENTE'!$C$3="spedito",VLOOKUP($E135,Calcoli!$B$8:$F$263,5,FALSE()),VLOOKUP($E135,Calcoli!$B$8:$F$263,4,FALSE()))</f>
        <v>1.25</v>
      </c>
      <c r="I135" s="159" t="n">
        <v>10</v>
      </c>
      <c r="J135" s="161"/>
      <c r="K135" s="162" t="str">
        <f aca="false">IF(J135=0,"",+J135*G135)</f>
        <v/>
      </c>
      <c r="L135" s="163" t="str">
        <f aca="false">IF(J135=0,"",+K135*H135)</f>
        <v/>
      </c>
      <c r="M135" s="164" t="str">
        <f aca="false">IF(J135=0,"",+K135*H135*(1+I135%))</f>
        <v/>
      </c>
      <c r="N135" s="163" t="str">
        <f aca="false">IF(J135=0,"",+L135-O135)</f>
        <v/>
      </c>
      <c r="O135" s="165" t="str">
        <f aca="false">IF($J135=0,"",+$H135*$K135*(1-$N$11))</f>
        <v/>
      </c>
      <c r="P135" s="165" t="str">
        <f aca="false">IF($J135=0,"",+$H135*$K135*(1-$N$11)*(1+$I135%))</f>
        <v/>
      </c>
      <c r="Q135" s="166" t="str">
        <f aca="false">+IF($Q$11=Calcoli!$C$2,'MODULO ORDINE'!P135,'MODULO ORDINE'!O135)</f>
        <v/>
      </c>
      <c r="R135" s="167"/>
      <c r="S135" s="168" t="str">
        <f aca="false">+IF(J135=0,"",IF($S$11=Calcoli!$C$2,$P135/'MODULO ORDINE'!K135,$O135/'MODULO ORDINE'!K135))</f>
        <v/>
      </c>
      <c r="T135" s="169"/>
      <c r="U135" s="174"/>
      <c r="V135" s="175"/>
    </row>
    <row r="136" customFormat="false" ht="29.15" hidden="false" customHeight="false" outlineLevel="0" collapsed="false">
      <c r="E136" s="157" t="s">
        <v>359</v>
      </c>
      <c r="F136" s="158" t="s">
        <v>360</v>
      </c>
      <c r="G136" s="176" t="n">
        <v>12</v>
      </c>
      <c r="H136" s="160" t="n">
        <f aca="false">+IF('Dati CLIENTE'!$C$3="spedito",VLOOKUP($E136,Calcoli!$B$8:$F$263,5,FALSE()),VLOOKUP($E136,Calcoli!$B$8:$F$263,4,FALSE()))</f>
        <v>1.75</v>
      </c>
      <c r="I136" s="159" t="n">
        <v>10</v>
      </c>
      <c r="J136" s="161"/>
      <c r="K136" s="162" t="str">
        <f aca="false">IF(J136=0,"",+J136*G136)</f>
        <v/>
      </c>
      <c r="L136" s="163" t="str">
        <f aca="false">IF(J136=0,"",+K136*H136)</f>
        <v/>
      </c>
      <c r="M136" s="164" t="str">
        <f aca="false">IF(J136=0,"",+K136*H136*(1+I136%))</f>
        <v/>
      </c>
      <c r="N136" s="163" t="str">
        <f aca="false">IF(J136=0,"",+L136-O136)</f>
        <v/>
      </c>
      <c r="O136" s="165" t="str">
        <f aca="false">IF($J136=0,"",+$H136*$K136*(1-$N$11))</f>
        <v/>
      </c>
      <c r="P136" s="165" t="str">
        <f aca="false">IF($J136=0,"",+$H136*$K136*(1-$N$11)*(1+$I136%))</f>
        <v/>
      </c>
      <c r="Q136" s="166" t="str">
        <f aca="false">+IF($Q$11=Calcoli!$C$2,'MODULO ORDINE'!P136,'MODULO ORDINE'!O136)</f>
        <v/>
      </c>
      <c r="R136" s="167"/>
      <c r="S136" s="168" t="str">
        <f aca="false">+IF(J136=0,"",IF($S$11=Calcoli!$C$2,$P136/'MODULO ORDINE'!K136,$O136/'MODULO ORDINE'!K136))</f>
        <v/>
      </c>
      <c r="T136" s="197"/>
      <c r="U136" s="198"/>
      <c r="V136" s="199"/>
      <c r="W136" s="100" t="e">
        <f aca="false">SUM(#REF!)</f>
        <v>#REF!</v>
      </c>
    </row>
    <row r="137" customFormat="false" ht="29.15" hidden="false" customHeight="false" outlineLevel="0" collapsed="false">
      <c r="E137" s="157" t="s">
        <v>361</v>
      </c>
      <c r="F137" s="158" t="s">
        <v>362</v>
      </c>
      <c r="G137" s="176" t="n">
        <v>2</v>
      </c>
      <c r="H137" s="160" t="n">
        <f aca="false">+IF('Dati CLIENTE'!$C$3="spedito",VLOOKUP($E137,Calcoli!$B$8:$F$263,5,FALSE()),VLOOKUP($E137,Calcoli!$B$8:$F$263,4,FALSE()))</f>
        <v>8.45</v>
      </c>
      <c r="I137" s="159" t="n">
        <v>10</v>
      </c>
      <c r="J137" s="161"/>
      <c r="K137" s="162" t="str">
        <f aca="false">IF(J137=0,"",+J137*G137)</f>
        <v/>
      </c>
      <c r="L137" s="163" t="str">
        <f aca="false">IF(J137=0,"",+K137*H137)</f>
        <v/>
      </c>
      <c r="M137" s="164" t="str">
        <f aca="false">IF(J137=0,"",+K137*H137*(1+I137%))</f>
        <v/>
      </c>
      <c r="N137" s="163" t="str">
        <f aca="false">IF(J137=0,"",+L137-O137)</f>
        <v/>
      </c>
      <c r="O137" s="165" t="str">
        <f aca="false">IF($J137=0,"",+$H137*$K137*(1-$N$11))</f>
        <v/>
      </c>
      <c r="P137" s="165" t="str">
        <f aca="false">IF($J137=0,"",+$H137*$K137*(1-$N$11)*(1+$I137%))</f>
        <v/>
      </c>
      <c r="Q137" s="166" t="str">
        <f aca="false">+IF($Q$11=Calcoli!$C$2,'MODULO ORDINE'!P137,'MODULO ORDINE'!O137)</f>
        <v/>
      </c>
      <c r="R137" s="167"/>
      <c r="S137" s="168" t="str">
        <f aca="false">+IF(J137=0,"",IF($S$11=Calcoli!$C$2,$P137/'MODULO ORDINE'!K137,$O137/'MODULO ORDINE'!K137))</f>
        <v/>
      </c>
      <c r="T137" s="202"/>
      <c r="U137" s="203"/>
      <c r="V137" s="204"/>
      <c r="W137" s="100" t="n">
        <f aca="false">SUM(W138:W143)</f>
        <v>0</v>
      </c>
    </row>
    <row r="138" customFormat="false" ht="29.15" hidden="false" customHeight="false" outlineLevel="0" collapsed="false">
      <c r="E138" s="157" t="s">
        <v>363</v>
      </c>
      <c r="F138" s="158" t="s">
        <v>364</v>
      </c>
      <c r="G138" s="159" t="n">
        <v>2</v>
      </c>
      <c r="H138" s="160" t="n">
        <f aca="false">+IF('Dati CLIENTE'!$C$3="spedito",VLOOKUP($E138,Calcoli!$B$8:$F$263,5,FALSE()),VLOOKUP($E138,Calcoli!$B$8:$F$263,4,FALSE()))</f>
        <v>14.2</v>
      </c>
      <c r="I138" s="159" t="n">
        <v>10</v>
      </c>
      <c r="J138" s="161"/>
      <c r="K138" s="162" t="str">
        <f aca="false">IF(J138=0,"",+J138*G138)</f>
        <v/>
      </c>
      <c r="L138" s="163" t="str">
        <f aca="false">IF(J138=0,"",+K138*H138)</f>
        <v/>
      </c>
      <c r="M138" s="164" t="str">
        <f aca="false">IF(J138=0,"",+K138*H138*(1+I138%))</f>
        <v/>
      </c>
      <c r="N138" s="163" t="str">
        <f aca="false">IF(J138=0,"",+L138-O138)</f>
        <v/>
      </c>
      <c r="O138" s="165" t="str">
        <f aca="false">IF($J138=0,"",+$H138*$K138*(1-$N$11))</f>
        <v/>
      </c>
      <c r="P138" s="165" t="str">
        <f aca="false">IF($J138=0,"",+$H138*$K138*(1-$N$11)*(1+$I138%))</f>
        <v/>
      </c>
      <c r="Q138" s="166" t="str">
        <f aca="false">+IF($Q$11=Calcoli!$C$2,'MODULO ORDINE'!P138,'MODULO ORDINE'!O138)</f>
        <v/>
      </c>
      <c r="R138" s="167"/>
      <c r="S138" s="168" t="str">
        <f aca="false">+IF(J138=0,"",IF($S$11=Calcoli!$C$2,$P138/'MODULO ORDINE'!K138,$O138/'MODULO ORDINE'!K138))</f>
        <v/>
      </c>
      <c r="T138" s="169"/>
      <c r="U138" s="174" t="s">
        <v>365</v>
      </c>
      <c r="V138" s="175"/>
      <c r="W138" s="100" t="n">
        <f aca="false">+J138</f>
        <v>0</v>
      </c>
    </row>
    <row r="139" customFormat="false" ht="29.15" hidden="false" customHeight="false" outlineLevel="0" collapsed="false">
      <c r="E139" s="157" t="s">
        <v>366</v>
      </c>
      <c r="F139" s="158" t="s">
        <v>367</v>
      </c>
      <c r="G139" s="159" t="n">
        <v>2</v>
      </c>
      <c r="H139" s="160" t="n">
        <f aca="false">+IF('Dati CLIENTE'!$C$3="spedito",VLOOKUP($E139,Calcoli!$B$8:$F$263,5,FALSE()),VLOOKUP($E139,Calcoli!$B$8:$F$263,4,FALSE()))</f>
        <v>13.7</v>
      </c>
      <c r="I139" s="159" t="n">
        <v>10</v>
      </c>
      <c r="J139" s="161"/>
      <c r="K139" s="162" t="str">
        <f aca="false">IF(J139=0,"",+J139*G139)</f>
        <v/>
      </c>
      <c r="L139" s="163" t="str">
        <f aca="false">IF(J139=0,"",+K139*H139)</f>
        <v/>
      </c>
      <c r="M139" s="164" t="str">
        <f aca="false">IF(J139=0,"",+K139*H139*(1+I139%))</f>
        <v/>
      </c>
      <c r="N139" s="163" t="str">
        <f aca="false">IF(J139=0,"",+L139-O139)</f>
        <v/>
      </c>
      <c r="O139" s="165" t="str">
        <f aca="false">IF($J139=0,"",+$H139*$K139*(1-$N$11))</f>
        <v/>
      </c>
      <c r="P139" s="165" t="str">
        <f aca="false">IF($J139=0,"",+$H139*$K139*(1-$N$11)*(1+$I139%))</f>
        <v/>
      </c>
      <c r="Q139" s="166" t="str">
        <f aca="false">+IF($Q$11=Calcoli!$C$2,'MODULO ORDINE'!P139,'MODULO ORDINE'!O139)</f>
        <v/>
      </c>
      <c r="R139" s="167"/>
      <c r="S139" s="168" t="str">
        <f aca="false">+IF(J139=0,"",IF($S$11=Calcoli!$C$2,$P139/'MODULO ORDINE'!K139,$O139/'MODULO ORDINE'!K139))</f>
        <v/>
      </c>
      <c r="T139" s="169"/>
      <c r="U139" s="174" t="s">
        <v>368</v>
      </c>
      <c r="V139" s="175"/>
      <c r="W139" s="100" t="n">
        <f aca="false">+J139</f>
        <v>0</v>
      </c>
    </row>
    <row r="140" customFormat="false" ht="29.15" hidden="false" customHeight="false" outlineLevel="0" collapsed="false">
      <c r="E140" s="157"/>
      <c r="F140" s="205" t="s">
        <v>369</v>
      </c>
      <c r="G140" s="159"/>
      <c r="H140" s="160"/>
      <c r="I140" s="159"/>
      <c r="J140" s="161"/>
      <c r="K140" s="162" t="str">
        <f aca="false">IF(J140=0,"",+J140*G140)</f>
        <v/>
      </c>
      <c r="L140" s="163" t="str">
        <f aca="false">IF(J140=0,"",+K140*H140)</f>
        <v/>
      </c>
      <c r="M140" s="164" t="str">
        <f aca="false">IF(J140=0,"",+K140*H140*(1+I140%))</f>
        <v/>
      </c>
      <c r="N140" s="163" t="str">
        <f aca="false">IF(J140=0,"",+L140-O140)</f>
        <v/>
      </c>
      <c r="O140" s="165" t="str">
        <f aca="false">IF($J140=0,"",+$H140*$K140*(1-$N$11))</f>
        <v/>
      </c>
      <c r="P140" s="165" t="str">
        <f aca="false">IF($J140=0,"",+$H140*$K140*(1-$N$11)*(1+$I140%))</f>
        <v/>
      </c>
      <c r="Q140" s="166" t="str">
        <f aca="false">+IF($Q$11=Calcoli!$C$2,'MODULO ORDINE'!P140,'MODULO ORDINE'!O140)</f>
        <v/>
      </c>
      <c r="R140" s="167"/>
      <c r="S140" s="168" t="str">
        <f aca="false">+IF(J140=0,"",IF($S$11=Calcoli!$C$2,$P140/'MODULO ORDINE'!K140,$O140/'MODULO ORDINE'!K140))</f>
        <v/>
      </c>
      <c r="T140" s="169"/>
      <c r="U140" s="174" t="s">
        <v>370</v>
      </c>
      <c r="V140" s="175"/>
      <c r="W140" s="100" t="n">
        <f aca="false">+J140</f>
        <v>0</v>
      </c>
    </row>
    <row r="141" customFormat="false" ht="29.15" hidden="false" customHeight="false" outlineLevel="0" collapsed="false">
      <c r="E141" s="157" t="s">
        <v>371</v>
      </c>
      <c r="F141" s="158" t="s">
        <v>372</v>
      </c>
      <c r="G141" s="159" t="n">
        <v>12</v>
      </c>
      <c r="H141" s="160" t="n">
        <f aca="false">+IF('Dati CLIENTE'!$C$3="spedito",VLOOKUP($E141,Calcoli!$B$8:$F$263,5,FALSE()),VLOOKUP($E141,Calcoli!$B$8:$F$263,4,FALSE()))</f>
        <v>1.25</v>
      </c>
      <c r="I141" s="159" t="n">
        <v>22</v>
      </c>
      <c r="J141" s="161"/>
      <c r="K141" s="162" t="str">
        <f aca="false">IF(J141=0,"",+J141*G141)</f>
        <v/>
      </c>
      <c r="L141" s="163" t="str">
        <f aca="false">IF(J141=0,"",+K141*H141)</f>
        <v/>
      </c>
      <c r="M141" s="164" t="str">
        <f aca="false">IF(J141=0,"",+K141*H141*(1+I141%))</f>
        <v/>
      </c>
      <c r="N141" s="163" t="str">
        <f aca="false">IF(J141=0,"",+L141-O141)</f>
        <v/>
      </c>
      <c r="O141" s="165" t="str">
        <f aca="false">IF($J141=0,"",+$H141*$K141*(1-$N$11))</f>
        <v/>
      </c>
      <c r="P141" s="165" t="str">
        <f aca="false">IF($J141=0,"",+$H141*$K141*(1-$N$11)*(1+$I141%))</f>
        <v/>
      </c>
      <c r="Q141" s="166" t="str">
        <f aca="false">+IF($Q$11=Calcoli!$C$2,'MODULO ORDINE'!P141,'MODULO ORDINE'!O141)</f>
        <v/>
      </c>
      <c r="R141" s="167"/>
      <c r="S141" s="168" t="str">
        <f aca="false">+IF(J141=0,"",IF($S$11=Calcoli!$C$2,$P141/'MODULO ORDINE'!K141,$O141/'MODULO ORDINE'!K141))</f>
        <v/>
      </c>
      <c r="T141" s="169"/>
      <c r="U141" s="174" t="s">
        <v>373</v>
      </c>
      <c r="V141" s="175"/>
      <c r="W141" s="100" t="n">
        <f aca="false">+J141</f>
        <v>0</v>
      </c>
    </row>
    <row r="142" customFormat="false" ht="29.15" hidden="false" customHeight="false" outlineLevel="0" collapsed="false">
      <c r="E142" s="157" t="s">
        <v>374</v>
      </c>
      <c r="F142" s="158" t="s">
        <v>375</v>
      </c>
      <c r="G142" s="159" t="n">
        <v>12</v>
      </c>
      <c r="H142" s="160" t="n">
        <f aca="false">+IF('Dati CLIENTE'!$C$3="spedito",VLOOKUP($E142,Calcoli!$B$8:$F$263,5,FALSE()),VLOOKUP($E142,Calcoli!$B$8:$F$263,4,FALSE()))</f>
        <v>1.25</v>
      </c>
      <c r="I142" s="159" t="n">
        <v>22</v>
      </c>
      <c r="J142" s="161"/>
      <c r="K142" s="162" t="str">
        <f aca="false">IF(J142=0,"",+J142*G142)</f>
        <v/>
      </c>
      <c r="L142" s="163" t="str">
        <f aca="false">IF(J142=0,"",+K142*H142)</f>
        <v/>
      </c>
      <c r="M142" s="164" t="str">
        <f aca="false">IF(J142=0,"",+K142*H142*(1+I142%))</f>
        <v/>
      </c>
      <c r="N142" s="163" t="str">
        <f aca="false">IF(J142=0,"",+L142-O142)</f>
        <v/>
      </c>
      <c r="O142" s="165" t="str">
        <f aca="false">IF($J142=0,"",+$H142*$K142*(1-$N$11))</f>
        <v/>
      </c>
      <c r="P142" s="165" t="str">
        <f aca="false">IF($J142=0,"",+$H142*$K142*(1-$N$11)*(1+$I142%))</f>
        <v/>
      </c>
      <c r="Q142" s="166" t="str">
        <f aca="false">+IF($Q$11=Calcoli!$C$2,'MODULO ORDINE'!P142,'MODULO ORDINE'!O142)</f>
        <v/>
      </c>
      <c r="R142" s="167"/>
      <c r="S142" s="168" t="str">
        <f aca="false">+IF(J142=0,"",IF($S$11=Calcoli!$C$2,$P142/'MODULO ORDINE'!K142,$O142/'MODULO ORDINE'!K142))</f>
        <v/>
      </c>
      <c r="T142" s="154"/>
      <c r="U142" s="174" t="s">
        <v>376</v>
      </c>
      <c r="V142" s="175"/>
      <c r="W142" s="100" t="n">
        <f aca="false">+J142</f>
        <v>0</v>
      </c>
    </row>
    <row r="143" customFormat="false" ht="29.15" hidden="false" customHeight="false" outlineLevel="0" collapsed="false">
      <c r="E143" s="157"/>
      <c r="F143" s="205" t="s">
        <v>377</v>
      </c>
      <c r="G143" s="159"/>
      <c r="H143" s="160"/>
      <c r="I143" s="159"/>
      <c r="J143" s="161"/>
      <c r="K143" s="162" t="str">
        <f aca="false">IF(J143=0,"",+J143*G143)</f>
        <v/>
      </c>
      <c r="L143" s="163" t="str">
        <f aca="false">IF(J143=0,"",+K143*H143)</f>
        <v/>
      </c>
      <c r="M143" s="164" t="str">
        <f aca="false">IF(J143=0,"",+K143*H143*(1+I143%))</f>
        <v/>
      </c>
      <c r="N143" s="163" t="str">
        <f aca="false">IF(J143=0,"",+L143-O143)</f>
        <v/>
      </c>
      <c r="O143" s="165" t="str">
        <f aca="false">IF($J143=0,"",+$H143*$K143*(1-$N$11))</f>
        <v/>
      </c>
      <c r="P143" s="165" t="str">
        <f aca="false">IF($J143=0,"",+$H143*$K143*(1-$N$11)*(1+$I143%))</f>
        <v/>
      </c>
      <c r="Q143" s="166" t="str">
        <f aca="false">+IF($Q$11=Calcoli!$C$2,'MODULO ORDINE'!P143,'MODULO ORDINE'!O143)</f>
        <v/>
      </c>
      <c r="R143" s="167"/>
      <c r="S143" s="168" t="str">
        <f aca="false">+IF(J143=0,"",IF($S$11=Calcoli!$C$2,$P143/'MODULO ORDINE'!K143,$O143/'MODULO ORDINE'!K143))</f>
        <v/>
      </c>
      <c r="T143" s="169"/>
      <c r="U143" s="174"/>
      <c r="V143" s="175"/>
      <c r="W143" s="100" t="n">
        <f aca="false">+J143</f>
        <v>0</v>
      </c>
    </row>
    <row r="144" customFormat="false" ht="29.15" hidden="false" customHeight="false" outlineLevel="0" collapsed="false">
      <c r="E144" s="157" t="s">
        <v>378</v>
      </c>
      <c r="F144" s="158" t="s">
        <v>379</v>
      </c>
      <c r="G144" s="176" t="n">
        <v>6</v>
      </c>
      <c r="H144" s="160" t="n">
        <f aca="false">+IF('Dati CLIENTE'!$C$3="spedito",VLOOKUP($E144,Calcoli!$B$8:$F$263,5,FALSE()),VLOOKUP($E144,Calcoli!$B$8:$F$263,4,FALSE()))</f>
        <v>2.4</v>
      </c>
      <c r="I144" s="159" t="n">
        <v>10</v>
      </c>
      <c r="J144" s="161"/>
      <c r="K144" s="162" t="str">
        <f aca="false">IF(J144=0,"",+J144*G144)</f>
        <v/>
      </c>
      <c r="L144" s="163" t="str">
        <f aca="false">IF(J144=0,"",+K144*H144)</f>
        <v/>
      </c>
      <c r="M144" s="164" t="str">
        <f aca="false">IF(J144=0,"",+K144*H144*(1+I144%))</f>
        <v/>
      </c>
      <c r="N144" s="163" t="str">
        <f aca="false">IF(J144=0,"",+L144-O144)</f>
        <v/>
      </c>
      <c r="O144" s="165" t="str">
        <f aca="false">IF($J144=0,"",+$H144*$K144*(1-$N$11))</f>
        <v/>
      </c>
      <c r="P144" s="165" t="str">
        <f aca="false">IF($J144=0,"",+$H144*$K144*(1-$N$11)*(1+$I144%))</f>
        <v/>
      </c>
      <c r="Q144" s="166" t="str">
        <f aca="false">+IF($Q$11=Calcoli!$C$2,'MODULO ORDINE'!P144,'MODULO ORDINE'!O144)</f>
        <v/>
      </c>
      <c r="R144" s="167"/>
      <c r="S144" s="168" t="str">
        <f aca="false">+IF(J144=0,"",IF($S$11=Calcoli!$C$2,$P144/'MODULO ORDINE'!K144,$O144/'MODULO ORDINE'!K144))</f>
        <v/>
      </c>
      <c r="T144" s="202"/>
      <c r="U144" s="203"/>
      <c r="V144" s="204"/>
      <c r="W144" s="100" t="n">
        <f aca="false">SUM(W145:W148)</f>
        <v>0</v>
      </c>
    </row>
    <row r="145" customFormat="false" ht="29.15" hidden="false" customHeight="false" outlineLevel="0" collapsed="false">
      <c r="E145" s="157" t="s">
        <v>380</v>
      </c>
      <c r="F145" s="206" t="s">
        <v>381</v>
      </c>
      <c r="G145" s="176" t="n">
        <v>6</v>
      </c>
      <c r="H145" s="160" t="n">
        <f aca="false">+IF('Dati CLIENTE'!$C$3="spedito",VLOOKUP($E145,Calcoli!$B$8:$F$263,5,FALSE()),VLOOKUP($E145,Calcoli!$B$8:$F$263,4,FALSE()))</f>
        <v>2.45</v>
      </c>
      <c r="I145" s="159" t="n">
        <v>10</v>
      </c>
      <c r="J145" s="161"/>
      <c r="K145" s="162" t="str">
        <f aca="false">IF(J145=0,"",+J145*G145)</f>
        <v/>
      </c>
      <c r="L145" s="163" t="str">
        <f aca="false">IF(J145=0,"",+K145*H145)</f>
        <v/>
      </c>
      <c r="M145" s="164" t="str">
        <f aca="false">IF(J145=0,"",+K145*H145*(1+I145%))</f>
        <v/>
      </c>
      <c r="N145" s="163" t="str">
        <f aca="false">IF(J145=0,"",+L145-O145)</f>
        <v/>
      </c>
      <c r="O145" s="165" t="str">
        <f aca="false">IF($J145=0,"",+$H145*$K145*(1-$N$11))</f>
        <v/>
      </c>
      <c r="P145" s="165" t="str">
        <f aca="false">IF($J145=0,"",+$H145*$K145*(1-$N$11)*(1+$I145%))</f>
        <v/>
      </c>
      <c r="Q145" s="166" t="str">
        <f aca="false">+IF($Q$11=Calcoli!$C$2,'MODULO ORDINE'!P145,'MODULO ORDINE'!O145)</f>
        <v/>
      </c>
      <c r="R145" s="167"/>
      <c r="S145" s="168" t="str">
        <f aca="false">+IF(J145=0,"",IF($S$11=Calcoli!$C$2,$P145/'MODULO ORDINE'!K145,$O145/'MODULO ORDINE'!K145))</f>
        <v/>
      </c>
      <c r="W145" s="100" t="n">
        <f aca="false">+J145</f>
        <v>0</v>
      </c>
    </row>
    <row r="146" customFormat="false" ht="29.15" hidden="false" customHeight="false" outlineLevel="0" collapsed="false">
      <c r="E146" s="157" t="s">
        <v>382</v>
      </c>
      <c r="F146" s="158" t="s">
        <v>383</v>
      </c>
      <c r="G146" s="176" t="n">
        <v>6</v>
      </c>
      <c r="H146" s="160" t="n">
        <f aca="false">+IF('Dati CLIENTE'!$C$3="spedito",VLOOKUP($E146,Calcoli!$B$8:$F$263,5,FALSE()),VLOOKUP($E146,Calcoli!$B$8:$F$263,4,FALSE()))</f>
        <v>2.15</v>
      </c>
      <c r="I146" s="159" t="n">
        <v>10</v>
      </c>
      <c r="J146" s="161"/>
      <c r="K146" s="162" t="str">
        <f aca="false">IF(J146=0,"",+J146*G146)</f>
        <v/>
      </c>
      <c r="L146" s="163" t="str">
        <f aca="false">IF(J146=0,"",+K146*H146)</f>
        <v/>
      </c>
      <c r="M146" s="164" t="str">
        <f aca="false">IF(J146=0,"",+K146*H146*(1+I146%))</f>
        <v/>
      </c>
      <c r="N146" s="163" t="str">
        <f aca="false">IF(J146=0,"",+L146-O146)</f>
        <v/>
      </c>
      <c r="O146" s="165" t="str">
        <f aca="false">IF($J146=0,"",+$H146*$K146*(1-$N$11))</f>
        <v/>
      </c>
      <c r="P146" s="165" t="str">
        <f aca="false">IF($J146=0,"",+$H146*$K146*(1-$N$11)*(1+$I146%))</f>
        <v/>
      </c>
      <c r="Q146" s="166" t="str">
        <f aca="false">+IF($Q$11=Calcoli!$C$2,'MODULO ORDINE'!P146,'MODULO ORDINE'!O146)</f>
        <v/>
      </c>
      <c r="R146" s="167"/>
      <c r="S146" s="168" t="str">
        <f aca="false">+IF(J146=0,"",IF($S$11=Calcoli!$C$2,$P146/'MODULO ORDINE'!K146,$O146/'MODULO ORDINE'!K146))</f>
        <v/>
      </c>
      <c r="W146" s="100" t="n">
        <f aca="false">+J146</f>
        <v>0</v>
      </c>
    </row>
    <row r="147" customFormat="false" ht="29.15" hidden="false" customHeight="false" outlineLevel="0" collapsed="false">
      <c r="E147" s="157" t="s">
        <v>384</v>
      </c>
      <c r="F147" s="158" t="s">
        <v>385</v>
      </c>
      <c r="G147" s="176" t="n">
        <v>150</v>
      </c>
      <c r="H147" s="160" t="n">
        <f aca="false">+IF('Dati CLIENTE'!$C$3="spedito",VLOOKUP($E147,Calcoli!$B$8:$F$263,5,FALSE()),VLOOKUP($E147,Calcoli!$B$8:$F$263,4,FALSE()))</f>
        <v>0.2</v>
      </c>
      <c r="I147" s="159" t="n">
        <v>10</v>
      </c>
      <c r="J147" s="161"/>
      <c r="K147" s="162" t="str">
        <f aca="false">IF(J147=0,"",+J147*G147)</f>
        <v/>
      </c>
      <c r="L147" s="163" t="str">
        <f aca="false">IF(J147=0,"",+K147*H147)</f>
        <v/>
      </c>
      <c r="M147" s="164" t="str">
        <f aca="false">IF(J147=0,"",+K147*H147*(1+I147%))</f>
        <v/>
      </c>
      <c r="N147" s="163" t="str">
        <f aca="false">IF(J147=0,"",+L147-O147)</f>
        <v/>
      </c>
      <c r="O147" s="165" t="str">
        <f aca="false">IF($J147=0,"",+$H147*$K147*(1-$N$11))</f>
        <v/>
      </c>
      <c r="P147" s="165" t="str">
        <f aca="false">IF($J147=0,"",+$H147*$K147*(1-$N$11)*(1+$I147%))</f>
        <v/>
      </c>
      <c r="Q147" s="166" t="str">
        <f aca="false">+IF($Q$11=Calcoli!$C$2,'MODULO ORDINE'!P147,'MODULO ORDINE'!O147)</f>
        <v/>
      </c>
      <c r="R147" s="167"/>
      <c r="S147" s="168" t="str">
        <f aca="false">+IF(J147=0,"",IF($S$11=Calcoli!$C$2,$P147/'MODULO ORDINE'!K147,$O147/'MODULO ORDINE'!K147))</f>
        <v/>
      </c>
      <c r="W147" s="100" t="n">
        <f aca="false">+J147</f>
        <v>0</v>
      </c>
    </row>
    <row r="148" customFormat="false" ht="29.15" hidden="false" customHeight="false" outlineLevel="0" collapsed="false">
      <c r="E148" s="157" t="s">
        <v>386</v>
      </c>
      <c r="F148" s="158" t="s">
        <v>387</v>
      </c>
      <c r="G148" s="176" t="n">
        <v>150</v>
      </c>
      <c r="H148" s="160" t="n">
        <f aca="false">+IF('Dati CLIENTE'!$C$3="spedito",VLOOKUP($E148,Calcoli!$B$8:$F$263,5,FALSE()),VLOOKUP($E148,Calcoli!$B$8:$F$263,4,FALSE()))</f>
        <v>0.2</v>
      </c>
      <c r="I148" s="159" t="n">
        <v>10</v>
      </c>
      <c r="J148" s="161"/>
      <c r="K148" s="162" t="str">
        <f aca="false">IF(J148=0,"",+J148*G148)</f>
        <v/>
      </c>
      <c r="L148" s="163" t="str">
        <f aca="false">IF(J148=0,"",+K148*H148)</f>
        <v/>
      </c>
      <c r="M148" s="164" t="str">
        <f aca="false">IF(J148=0,"",+K148*H148*(1+I148%))</f>
        <v/>
      </c>
      <c r="N148" s="163" t="str">
        <f aca="false">IF(J148=0,"",+L148-O148)</f>
        <v/>
      </c>
      <c r="O148" s="165" t="str">
        <f aca="false">IF($J148=0,"",+$H148*$K148*(1-$N$11))</f>
        <v/>
      </c>
      <c r="P148" s="165" t="str">
        <f aca="false">IF($J148=0,"",+$H148*$K148*(1-$N$11)*(1+$I148%))</f>
        <v/>
      </c>
      <c r="Q148" s="166" t="str">
        <f aca="false">+IF($Q$11=Calcoli!$C$2,'MODULO ORDINE'!P148,'MODULO ORDINE'!O148)</f>
        <v/>
      </c>
      <c r="R148" s="167"/>
      <c r="S148" s="168" t="str">
        <f aca="false">+IF(J148=0,"",IF($S$11=Calcoli!$C$2,$P148/'MODULO ORDINE'!K148,$O148/'MODULO ORDINE'!K148))</f>
        <v/>
      </c>
      <c r="W148" s="100" t="n">
        <f aca="false">+J148</f>
        <v>0</v>
      </c>
    </row>
    <row r="149" customFormat="false" ht="29.15" hidden="false" customHeight="false" outlineLevel="0" collapsed="false">
      <c r="E149" s="157"/>
      <c r="F149" s="205" t="s">
        <v>388</v>
      </c>
      <c r="G149" s="176"/>
      <c r="H149" s="160"/>
      <c r="I149" s="180"/>
      <c r="J149" s="161"/>
      <c r="K149" s="162" t="str">
        <f aca="false">IF(J149=0,"",+J149*G149)</f>
        <v/>
      </c>
      <c r="L149" s="163" t="str">
        <f aca="false">IF(J149=0,"",+K149*H149)</f>
        <v/>
      </c>
      <c r="M149" s="164" t="str">
        <f aca="false">IF(J149=0,"",+K149*H149*(1+I149%))</f>
        <v/>
      </c>
      <c r="N149" s="163" t="str">
        <f aca="false">IF(J149=0,"",+L149-O149)</f>
        <v/>
      </c>
      <c r="O149" s="165" t="str">
        <f aca="false">IF($J149=0,"",+$H149*$K149*(1-$N$11))</f>
        <v/>
      </c>
      <c r="P149" s="165" t="str">
        <f aca="false">IF($J149=0,"",+$H149*$K149*(1-$N$11)*(1+$I149%))</f>
        <v/>
      </c>
      <c r="Q149" s="166" t="str">
        <f aca="false">+IF($Q$11=Calcoli!$C$2,'MODULO ORDINE'!P149,'MODULO ORDINE'!O149)</f>
        <v/>
      </c>
      <c r="R149" s="167"/>
      <c r="S149" s="168" t="str">
        <f aca="false">+IF(J149=0,"",IF($S$11=Calcoli!$C$2,$P149/'MODULO ORDINE'!K149,$O149/'MODULO ORDINE'!K149))</f>
        <v/>
      </c>
      <c r="T149" s="202"/>
      <c r="U149" s="203"/>
      <c r="V149" s="204"/>
      <c r="W149" s="100" t="n">
        <f aca="false">SUM(W150:W152)</f>
        <v>0</v>
      </c>
    </row>
    <row r="150" customFormat="false" ht="29.15" hidden="false" customHeight="false" outlineLevel="0" collapsed="false">
      <c r="E150" s="157" t="s">
        <v>389</v>
      </c>
      <c r="F150" s="158" t="s">
        <v>390</v>
      </c>
      <c r="G150" s="159" t="n">
        <v>3</v>
      </c>
      <c r="H150" s="160" t="n">
        <f aca="false">+IF('Dati CLIENTE'!$C$3="spedito",VLOOKUP($E150,Calcoli!$B$8:$F$263,5,FALSE()),VLOOKUP($E150,Calcoli!$B$8:$F$263,4,FALSE()))</f>
        <v>8.4</v>
      </c>
      <c r="I150" s="159" t="n">
        <v>10</v>
      </c>
      <c r="J150" s="161"/>
      <c r="K150" s="162" t="str">
        <f aca="false">IF(J150=0,"",+J150*G150)</f>
        <v/>
      </c>
      <c r="L150" s="163" t="str">
        <f aca="false">IF(J150=0,"",+K150*H150)</f>
        <v/>
      </c>
      <c r="M150" s="164" t="str">
        <f aca="false">IF(J150=0,"",+K150*H150*(1+I150%))</f>
        <v/>
      </c>
      <c r="N150" s="163" t="str">
        <f aca="false">IF(J150=0,"",+L150-O150)</f>
        <v/>
      </c>
      <c r="O150" s="165" t="str">
        <f aca="false">IF($J150=0,"",+$H150*$K150*(1-$N$11))</f>
        <v/>
      </c>
      <c r="P150" s="165" t="str">
        <f aca="false">IF($J150=0,"",+$H150*$K150*(1-$N$11)*(1+$I150%))</f>
        <v/>
      </c>
      <c r="Q150" s="166" t="str">
        <f aca="false">+IF($Q$11=Calcoli!$C$2,'MODULO ORDINE'!P150,'MODULO ORDINE'!O150)</f>
        <v/>
      </c>
      <c r="R150" s="167"/>
      <c r="S150" s="168" t="str">
        <f aca="false">+IF(J150=0,"",IF($S$11=Calcoli!$C$2,$P150/'MODULO ORDINE'!K150,$O150/'MODULO ORDINE'!K150))</f>
        <v/>
      </c>
      <c r="T150" s="169"/>
      <c r="U150" s="174"/>
      <c r="V150" s="175"/>
      <c r="W150" s="100" t="n">
        <f aca="false">+J150</f>
        <v>0</v>
      </c>
    </row>
    <row r="151" customFormat="false" ht="29.15" hidden="false" customHeight="false" outlineLevel="0" collapsed="false">
      <c r="E151" s="157" t="s">
        <v>391</v>
      </c>
      <c r="F151" s="158" t="s">
        <v>392</v>
      </c>
      <c r="G151" s="159" t="n">
        <v>3</v>
      </c>
      <c r="H151" s="160" t="n">
        <f aca="false">+IF('Dati CLIENTE'!$C$3="spedito",VLOOKUP($E151,Calcoli!$B$8:$F$263,5,FALSE()),VLOOKUP($E151,Calcoli!$B$8:$F$263,4,FALSE()))</f>
        <v>9</v>
      </c>
      <c r="I151" s="159" t="n">
        <v>10</v>
      </c>
      <c r="J151" s="161"/>
      <c r="K151" s="162" t="str">
        <f aca="false">IF(J151=0,"",+J151*G151)</f>
        <v/>
      </c>
      <c r="L151" s="163" t="str">
        <f aca="false">IF(J151=0,"",+K151*H151)</f>
        <v/>
      </c>
      <c r="M151" s="164" t="str">
        <f aca="false">IF(J151=0,"",+K151*H151*(1+I151%))</f>
        <v/>
      </c>
      <c r="N151" s="163" t="str">
        <f aca="false">IF(J151=0,"",+L151-O151)</f>
        <v/>
      </c>
      <c r="O151" s="165" t="str">
        <f aca="false">IF($J151=0,"",+$H151*$K151*(1-$N$11))</f>
        <v/>
      </c>
      <c r="P151" s="165" t="str">
        <f aca="false">IF($J151=0,"",+$H151*$K151*(1-$N$11)*(1+$I151%))</f>
        <v/>
      </c>
      <c r="Q151" s="166" t="str">
        <f aca="false">+IF($Q$11=Calcoli!$C$2,'MODULO ORDINE'!P151,'MODULO ORDINE'!O151)</f>
        <v/>
      </c>
      <c r="R151" s="167"/>
      <c r="S151" s="168" t="str">
        <f aca="false">+IF(J151=0,"",IF($S$11=Calcoli!$C$2,$P151/'MODULO ORDINE'!K151,$O151/'MODULO ORDINE'!K151))</f>
        <v/>
      </c>
      <c r="T151" s="169"/>
      <c r="U151" s="174" t="s">
        <v>393</v>
      </c>
      <c r="V151" s="175"/>
      <c r="W151" s="100" t="n">
        <f aca="false">+J151</f>
        <v>0</v>
      </c>
    </row>
    <row r="152" customFormat="false" ht="29.15" hidden="false" customHeight="false" outlineLevel="0" collapsed="false">
      <c r="E152" s="157"/>
      <c r="F152" s="207" t="s">
        <v>394</v>
      </c>
      <c r="G152" s="159"/>
      <c r="H152" s="160"/>
      <c r="I152" s="159"/>
      <c r="J152" s="161"/>
      <c r="K152" s="162" t="str">
        <f aca="false">IF(J152=0,"",+J152*G152)</f>
        <v/>
      </c>
      <c r="L152" s="163" t="str">
        <f aca="false">IF(J152=0,"",+K152*H152)</f>
        <v/>
      </c>
      <c r="M152" s="164" t="str">
        <f aca="false">IF(J152=0,"",+K152*H152*(1+I152%))</f>
        <v/>
      </c>
      <c r="N152" s="163" t="str">
        <f aca="false">IF(J152=0,"",+L152-O152)</f>
        <v/>
      </c>
      <c r="O152" s="165" t="str">
        <f aca="false">IF($J152=0,"",+$H152*$K152*(1-$N$11))</f>
        <v/>
      </c>
      <c r="P152" s="165" t="str">
        <f aca="false">IF($J152=0,"",+$H152*$K152*(1-$N$11)*(1+$I152%))</f>
        <v/>
      </c>
      <c r="Q152" s="166" t="str">
        <f aca="false">+IF($Q$11=Calcoli!$C$2,'MODULO ORDINE'!P152,'MODULO ORDINE'!O152)</f>
        <v/>
      </c>
      <c r="R152" s="167"/>
      <c r="S152" s="168" t="str">
        <f aca="false">+IF(J152=0,"",IF($S$11=Calcoli!$C$2,$P152/'MODULO ORDINE'!K152,$O152/'MODULO ORDINE'!K152))</f>
        <v/>
      </c>
      <c r="T152" s="185"/>
      <c r="U152" s="174" t="s">
        <v>395</v>
      </c>
      <c r="V152" s="175"/>
      <c r="W152" s="100" t="n">
        <f aca="false">+J152</f>
        <v>0</v>
      </c>
    </row>
    <row r="153" customFormat="false" ht="29.15" hidden="false" customHeight="false" outlineLevel="0" collapsed="false">
      <c r="E153" s="157" t="s">
        <v>396</v>
      </c>
      <c r="F153" s="158" t="s">
        <v>397</v>
      </c>
      <c r="G153" s="159" t="n">
        <v>12</v>
      </c>
      <c r="H153" s="160" t="n">
        <f aca="false">+IF('Dati CLIENTE'!$C$3="spedito",VLOOKUP($E153,Calcoli!$B$8:$F$263,5,FALSE()),VLOOKUP($E153,Calcoli!$B$8:$F$263,4,FALSE()))</f>
        <v>1.7</v>
      </c>
      <c r="I153" s="159" t="n">
        <v>10</v>
      </c>
      <c r="J153" s="161"/>
      <c r="K153" s="162" t="str">
        <f aca="false">IF(J153=0,"",+J153*G153)</f>
        <v/>
      </c>
      <c r="L153" s="163" t="str">
        <f aca="false">IF(J153=0,"",+K153*H153)</f>
        <v/>
      </c>
      <c r="M153" s="164" t="str">
        <f aca="false">IF(J153=0,"",+K153*H153*(1+I153%))</f>
        <v/>
      </c>
      <c r="N153" s="163" t="str">
        <f aca="false">IF(J153=0,"",+L153-O153)</f>
        <v/>
      </c>
      <c r="O153" s="165" t="str">
        <f aca="false">IF($J153=0,"",+$H153*$K153*(1-$N$11))</f>
        <v/>
      </c>
      <c r="P153" s="165" t="str">
        <f aca="false">IF($J153=0,"",+$H153*$K153*(1-$N$11)*(1+$I153%))</f>
        <v/>
      </c>
      <c r="Q153" s="166" t="str">
        <f aca="false">+IF($Q$11=Calcoli!$C$2,'MODULO ORDINE'!P153,'MODULO ORDINE'!O153)</f>
        <v/>
      </c>
      <c r="R153" s="167"/>
      <c r="S153" s="168" t="str">
        <f aca="false">+IF(J153=0,"",IF($S$11=Calcoli!$C$2,$P153/'MODULO ORDINE'!K153,$O153/'MODULO ORDINE'!K153))</f>
        <v/>
      </c>
      <c r="T153" s="185"/>
      <c r="U153" s="174"/>
      <c r="V153" s="175"/>
    </row>
    <row r="154" customFormat="false" ht="29.15" hidden="false" customHeight="false" outlineLevel="0" collapsed="false">
      <c r="E154" s="157" t="s">
        <v>398</v>
      </c>
      <c r="F154" s="158" t="s">
        <v>399</v>
      </c>
      <c r="G154" s="176" t="n">
        <v>12</v>
      </c>
      <c r="H154" s="160" t="n">
        <f aca="false">+IF('Dati CLIENTE'!$C$3="spedito",VLOOKUP($E154,Calcoli!$B$8:$F$263,5,FALSE()),VLOOKUP($E154,Calcoli!$B$8:$F$263,4,FALSE()))</f>
        <v>1.8</v>
      </c>
      <c r="I154" s="159" t="n">
        <v>10</v>
      </c>
      <c r="J154" s="161"/>
      <c r="K154" s="162" t="str">
        <f aca="false">IF(J154=0,"",+J154*G154)</f>
        <v/>
      </c>
      <c r="L154" s="163" t="str">
        <f aca="false">IF(J154=0,"",+K154*H154)</f>
        <v/>
      </c>
      <c r="M154" s="164" t="str">
        <f aca="false">IF(J154=0,"",+K154*H154*(1+I154%))</f>
        <v/>
      </c>
      <c r="N154" s="163" t="str">
        <f aca="false">IF(J154=0,"",+L154-O154)</f>
        <v/>
      </c>
      <c r="O154" s="165" t="str">
        <f aca="false">IF($J154=0,"",+$H154*$K154*(1-$N$11))</f>
        <v/>
      </c>
      <c r="P154" s="165" t="str">
        <f aca="false">IF($J154=0,"",+$H154*$K154*(1-$N$11)*(1+$I154%))</f>
        <v/>
      </c>
      <c r="Q154" s="166" t="str">
        <f aca="false">+IF($Q$11=Calcoli!$C$2,'MODULO ORDINE'!P154,'MODULO ORDINE'!O154)</f>
        <v/>
      </c>
      <c r="R154" s="167"/>
      <c r="S154" s="168" t="str">
        <f aca="false">+IF(J154=0,"",IF($S$11=Calcoli!$C$2,$P154/'MODULO ORDINE'!K154,$O154/'MODULO ORDINE'!K154))</f>
        <v/>
      </c>
      <c r="T154" s="202"/>
      <c r="U154" s="203"/>
      <c r="V154" s="204"/>
      <c r="W154" s="100" t="n">
        <f aca="false">SUM(W161:W161)</f>
        <v>0</v>
      </c>
    </row>
    <row r="155" customFormat="false" ht="29.15" hidden="false" customHeight="false" outlineLevel="0" collapsed="false">
      <c r="E155" s="157" t="s">
        <v>400</v>
      </c>
      <c r="F155" s="158" t="s">
        <v>401</v>
      </c>
      <c r="G155" s="176" t="n">
        <v>12</v>
      </c>
      <c r="H155" s="160" t="n">
        <f aca="false">+IF('Dati CLIENTE'!$C$3="spedito",VLOOKUP($E155,Calcoli!$B$8:$F$263,5,FALSE()),VLOOKUP($E155,Calcoli!$B$8:$F$263,4,FALSE()))</f>
        <v>2.7</v>
      </c>
      <c r="I155" s="159" t="n">
        <v>10</v>
      </c>
      <c r="J155" s="161"/>
      <c r="K155" s="162" t="str">
        <f aca="false">IF(J155=0,"",+J155*G155)</f>
        <v/>
      </c>
      <c r="L155" s="163" t="str">
        <f aca="false">IF(J155=0,"",+K155*H155)</f>
        <v/>
      </c>
      <c r="M155" s="164" t="str">
        <f aca="false">IF(J155=0,"",+K155*H155*(1+I155%))</f>
        <v/>
      </c>
      <c r="N155" s="163" t="str">
        <f aca="false">IF(J155=0,"",+L155-O155)</f>
        <v/>
      </c>
      <c r="O155" s="165" t="str">
        <f aca="false">IF($J155=0,"",+$H155*$K155*(1-$N$11))</f>
        <v/>
      </c>
      <c r="P155" s="165" t="str">
        <f aca="false">IF($J155=0,"",+$H155*$K155*(1-$N$11)*(1+$I155%))</f>
        <v/>
      </c>
      <c r="Q155" s="166" t="str">
        <f aca="false">+IF($Q$11=Calcoli!$C$2,'MODULO ORDINE'!P155,'MODULO ORDINE'!O155)</f>
        <v/>
      </c>
      <c r="R155" s="167"/>
      <c r="S155" s="168" t="str">
        <f aca="false">+IF(J155=0,"",IF($S$11=Calcoli!$C$2,$P155/'MODULO ORDINE'!K155,$O155/'MODULO ORDINE'!K155))</f>
        <v/>
      </c>
      <c r="T155" s="202"/>
      <c r="U155" s="203"/>
      <c r="V155" s="204"/>
    </row>
    <row r="156" customFormat="false" ht="29.15" hidden="false" customHeight="false" outlineLevel="0" collapsed="false">
      <c r="E156" s="157" t="s">
        <v>402</v>
      </c>
      <c r="F156" s="158" t="s">
        <v>403</v>
      </c>
      <c r="G156" s="176" t="n">
        <v>20</v>
      </c>
      <c r="H156" s="160" t="n">
        <f aca="false">+IF('Dati CLIENTE'!$C$3="spedito",VLOOKUP($E156,Calcoli!$B$8:$F$263,5,FALSE()),VLOOKUP($E156,Calcoli!$B$8:$F$263,4,FALSE()))</f>
        <v>2.45</v>
      </c>
      <c r="I156" s="159" t="n">
        <v>22</v>
      </c>
      <c r="J156" s="161"/>
      <c r="K156" s="162" t="str">
        <f aca="false">IF(J156=0,"",+J156*G156)</f>
        <v/>
      </c>
      <c r="L156" s="163" t="str">
        <f aca="false">IF(J156=0,"",+K156*H156)</f>
        <v/>
      </c>
      <c r="M156" s="164" t="str">
        <f aca="false">IF(J156=0,"",+K156*H156*(1+I156%))</f>
        <v/>
      </c>
      <c r="N156" s="163" t="str">
        <f aca="false">IF(J156=0,"",+L156-O156)</f>
        <v/>
      </c>
      <c r="O156" s="165" t="str">
        <f aca="false">IF($J156=0,"",+$H156*$K156*(1-$N$11))</f>
        <v/>
      </c>
      <c r="P156" s="165" t="str">
        <f aca="false">IF($J156=0,"",+$H156*$K156*(1-$N$11)*(1+$I156%))</f>
        <v/>
      </c>
      <c r="Q156" s="166" t="str">
        <f aca="false">+IF($Q$11=Calcoli!$C$2,'MODULO ORDINE'!P156,'MODULO ORDINE'!O156)</f>
        <v/>
      </c>
      <c r="R156" s="167"/>
      <c r="S156" s="168" t="str">
        <f aca="false">+IF(J156=0,"",IF($S$11=Calcoli!$C$2,$P156/'MODULO ORDINE'!K156,$O156/'MODULO ORDINE'!K156))</f>
        <v/>
      </c>
      <c r="T156" s="202"/>
      <c r="U156" s="203"/>
      <c r="V156" s="204"/>
    </row>
    <row r="157" customFormat="false" ht="29.15" hidden="false" customHeight="false" outlineLevel="0" collapsed="false">
      <c r="E157" s="157" t="s">
        <v>404</v>
      </c>
      <c r="F157" s="208" t="s">
        <v>405</v>
      </c>
      <c r="G157" s="176" t="n">
        <v>24</v>
      </c>
      <c r="H157" s="160" t="n">
        <f aca="false">+IF('Dati CLIENTE'!$C$3="spedito",VLOOKUP($E157,Calcoli!$B$8:$F$263,5,FALSE()),VLOOKUP($E157,Calcoli!$B$8:$F$263,4,FALSE()))</f>
        <v>3.85</v>
      </c>
      <c r="I157" s="159" t="n">
        <v>22</v>
      </c>
      <c r="J157" s="161"/>
      <c r="K157" s="162" t="str">
        <f aca="false">IF(J157=0,"",+J157*G157)</f>
        <v/>
      </c>
      <c r="L157" s="163" t="str">
        <f aca="false">IF(J157=0,"",+K157*H157)</f>
        <v/>
      </c>
      <c r="M157" s="164" t="str">
        <f aca="false">IF(J157=0,"",+K157*H157*(1+I157%))</f>
        <v/>
      </c>
      <c r="N157" s="163" t="str">
        <f aca="false">IF(J157=0,"",+L157-O157)</f>
        <v/>
      </c>
      <c r="O157" s="165" t="str">
        <f aca="false">IF($J157=0,"",+$H157*$K157*(1-$N$11))</f>
        <v/>
      </c>
      <c r="P157" s="165" t="str">
        <f aca="false">IF($J157=0,"",+$H157*$K157*(1-$N$11)*(1+$I157%))</f>
        <v/>
      </c>
      <c r="Q157" s="166" t="str">
        <f aca="false">+IF($Q$11=Calcoli!$C$2,'MODULO ORDINE'!P157,'MODULO ORDINE'!O157)</f>
        <v/>
      </c>
      <c r="R157" s="167"/>
      <c r="S157" s="168" t="str">
        <f aca="false">+IF(J157=0,"",IF($S$11=Calcoli!$C$2,$P157/'MODULO ORDINE'!K157,$O157/'MODULO ORDINE'!K157))</f>
        <v/>
      </c>
      <c r="T157" s="202"/>
      <c r="U157" s="203"/>
      <c r="V157" s="204"/>
    </row>
    <row r="158" customFormat="false" ht="29.15" hidden="false" customHeight="false" outlineLevel="0" collapsed="false">
      <c r="E158" s="157" t="s">
        <v>406</v>
      </c>
      <c r="F158" s="158" t="s">
        <v>407</v>
      </c>
      <c r="G158" s="176" t="n">
        <v>1</v>
      </c>
      <c r="H158" s="160" t="n">
        <f aca="false">+IF('Dati CLIENTE'!$C$3="spedito",VLOOKUP($E158,Calcoli!$B$8:$F$263,5,FALSE()),VLOOKUP($E158,Calcoli!$B$8:$F$263,4,FALSE()))</f>
        <v>42.21</v>
      </c>
      <c r="I158" s="159" t="n">
        <v>22</v>
      </c>
      <c r="J158" s="161"/>
      <c r="K158" s="162" t="str">
        <f aca="false">IF(J158=0,"",+J158*G158)</f>
        <v/>
      </c>
      <c r="L158" s="163" t="str">
        <f aca="false">IF(J158=0,"",+K158*H158)</f>
        <v/>
      </c>
      <c r="M158" s="164" t="str">
        <f aca="false">IF(J158=0,"",+K158*H158*(1+I158%))</f>
        <v/>
      </c>
      <c r="N158" s="163" t="str">
        <f aca="false">IF(J158=0,"",+L158-O158)</f>
        <v/>
      </c>
      <c r="O158" s="165" t="str">
        <f aca="false">IF($J158=0,"",+$H158*$K158*(1-$N$11))</f>
        <v/>
      </c>
      <c r="P158" s="165" t="str">
        <f aca="false">IF($J158=0,"",+$H158*$K158*(1-$N$11)*(1+$I158%))</f>
        <v/>
      </c>
      <c r="Q158" s="166" t="str">
        <f aca="false">+IF($Q$11=Calcoli!$C$2,'MODULO ORDINE'!P158,'MODULO ORDINE'!O158)</f>
        <v/>
      </c>
      <c r="R158" s="167"/>
      <c r="S158" s="168" t="str">
        <f aca="false">+IF(J158=0,"",IF($S$11=Calcoli!$C$2,$P158/'MODULO ORDINE'!K158,$O158/'MODULO ORDINE'!K158))</f>
        <v/>
      </c>
      <c r="T158" s="202"/>
      <c r="U158" s="203"/>
      <c r="V158" s="204"/>
    </row>
    <row r="159" customFormat="false" ht="29.15" hidden="false" customHeight="false" outlineLevel="0" collapsed="false">
      <c r="E159" s="157" t="s">
        <v>408</v>
      </c>
      <c r="F159" s="158" t="s">
        <v>409</v>
      </c>
      <c r="G159" s="176" t="n">
        <v>10</v>
      </c>
      <c r="H159" s="160" t="n">
        <f aca="false">+IF('Dati CLIENTE'!$C$3="spedito",VLOOKUP($E159,Calcoli!$B$8:$F$263,5,FALSE()),VLOOKUP($E159,Calcoli!$B$8:$F$263,4,FALSE()))</f>
        <v>2.62</v>
      </c>
      <c r="I159" s="159" t="n">
        <v>22</v>
      </c>
      <c r="J159" s="161"/>
      <c r="K159" s="162" t="str">
        <f aca="false">IF(J159=0,"",+J159*G159)</f>
        <v/>
      </c>
      <c r="L159" s="163" t="str">
        <f aca="false">IF(J159=0,"",+K159*H159)</f>
        <v/>
      </c>
      <c r="M159" s="164" t="str">
        <f aca="false">IF(J159=0,"",+K159*H159*(1+I159%))</f>
        <v/>
      </c>
      <c r="N159" s="163" t="str">
        <f aca="false">IF(J159=0,"",+L159-O159)</f>
        <v/>
      </c>
      <c r="O159" s="165" t="str">
        <f aca="false">IF($J159=0,"",+$H159*$K159*(1-$N$11))</f>
        <v/>
      </c>
      <c r="P159" s="165" t="str">
        <f aca="false">IF($J159=0,"",+$H159*$K159*(1-$N$11)*(1+$I159%))</f>
        <v/>
      </c>
      <c r="Q159" s="166" t="str">
        <f aca="false">+IF($Q$11=Calcoli!$C$2,'MODULO ORDINE'!P159,'MODULO ORDINE'!O159)</f>
        <v/>
      </c>
      <c r="R159" s="167"/>
      <c r="S159" s="168" t="str">
        <f aca="false">+IF(J159=0,"",IF($S$11=Calcoli!$C$2,$P159/'MODULO ORDINE'!K159,$O159/'MODULO ORDINE'!K159))</f>
        <v/>
      </c>
      <c r="T159" s="202"/>
      <c r="U159" s="203"/>
      <c r="V159" s="204"/>
    </row>
    <row r="160" customFormat="false" ht="29.15" hidden="false" customHeight="false" outlineLevel="0" collapsed="false">
      <c r="E160" s="157" t="s">
        <v>410</v>
      </c>
      <c r="F160" s="158" t="s">
        <v>411</v>
      </c>
      <c r="G160" s="176" t="n">
        <v>6</v>
      </c>
      <c r="H160" s="160" t="n">
        <f aca="false">+IF('Dati CLIENTE'!$C$3="spedito",VLOOKUP($E160,Calcoli!$B$8:$F$263,5,FALSE()),VLOOKUP($E160,Calcoli!$B$8:$F$263,4,FALSE()))</f>
        <v>8.93</v>
      </c>
      <c r="I160" s="159" t="n">
        <v>22</v>
      </c>
      <c r="J160" s="161"/>
      <c r="K160" s="162" t="str">
        <f aca="false">IF(J160=0,"",+J160*G160)</f>
        <v/>
      </c>
      <c r="L160" s="163" t="str">
        <f aca="false">IF(J160=0,"",+K160*H160)</f>
        <v/>
      </c>
      <c r="M160" s="164" t="str">
        <f aca="false">IF(J160=0,"",+K160*H160*(1+I160%))</f>
        <v/>
      </c>
      <c r="N160" s="163" t="str">
        <f aca="false">IF(J160=0,"",+L160-O160)</f>
        <v/>
      </c>
      <c r="O160" s="165" t="str">
        <f aca="false">IF($J160=0,"",+$H160*$K160*(1-$N$11))</f>
        <v/>
      </c>
      <c r="P160" s="165" t="str">
        <f aca="false">IF($J160=0,"",+$H160*$K160*(1-$N$11)*(1+$I160%))</f>
        <v/>
      </c>
      <c r="Q160" s="166" t="str">
        <f aca="false">+IF($Q$11=Calcoli!$C$2,'MODULO ORDINE'!P160,'MODULO ORDINE'!O160)</f>
        <v/>
      </c>
      <c r="R160" s="167"/>
      <c r="S160" s="168" t="str">
        <f aca="false">+IF(J160=0,"",IF($S$11=Calcoli!$C$2,$P160/'MODULO ORDINE'!K160,$O160/'MODULO ORDINE'!K160))</f>
        <v/>
      </c>
      <c r="T160" s="202"/>
      <c r="U160" s="203"/>
      <c r="V160" s="204"/>
    </row>
    <row r="161" customFormat="false" ht="29.15" hidden="false" customHeight="false" outlineLevel="0" collapsed="false">
      <c r="E161" s="157"/>
      <c r="F161" s="209" t="s">
        <v>412</v>
      </c>
      <c r="G161" s="159"/>
      <c r="H161" s="160"/>
      <c r="I161" s="159"/>
      <c r="J161" s="161"/>
      <c r="K161" s="162" t="str">
        <f aca="false">IF(J161=0,"",+J161*G161)</f>
        <v/>
      </c>
      <c r="L161" s="163" t="str">
        <f aca="false">IF(J161=0,"",+K161*H161)</f>
        <v/>
      </c>
      <c r="M161" s="164" t="str">
        <f aca="false">IF(J161=0,"",+K161*H161*(1+I161%))</f>
        <v/>
      </c>
      <c r="N161" s="163" t="str">
        <f aca="false">IF(J161=0,"",+L161-O161)</f>
        <v/>
      </c>
      <c r="O161" s="165" t="str">
        <f aca="false">IF($J161=0,"",+$H161*$K161*(1-$N$11))</f>
        <v/>
      </c>
      <c r="P161" s="165" t="str">
        <f aca="false">IF($J161=0,"",+$H161*$K161*(1-$N$11)*(1+$I161%))</f>
        <v/>
      </c>
      <c r="Q161" s="166" t="str">
        <f aca="false">+IF($Q$11=Calcoli!$C$2,'MODULO ORDINE'!P161,'MODULO ORDINE'!O161)</f>
        <v/>
      </c>
      <c r="R161" s="167"/>
      <c r="S161" s="168" t="str">
        <f aca="false">+IF(J161=0,"",IF($S$11=Calcoli!$C$2,$P161/'MODULO ORDINE'!K161,$O161/'MODULO ORDINE'!K161))</f>
        <v/>
      </c>
      <c r="T161" s="169"/>
      <c r="U161" s="174" t="s">
        <v>413</v>
      </c>
      <c r="V161" s="175"/>
      <c r="W161" s="100" t="n">
        <f aca="false">+J161</f>
        <v>0</v>
      </c>
    </row>
    <row r="162" customFormat="false" ht="29.15" hidden="false" customHeight="false" outlineLevel="0" collapsed="false">
      <c r="E162" s="157" t="s">
        <v>414</v>
      </c>
      <c r="F162" s="158" t="s">
        <v>415</v>
      </c>
      <c r="G162" s="176" t="n">
        <v>10</v>
      </c>
      <c r="H162" s="160" t="n">
        <f aca="false">+IF('Dati CLIENTE'!$C$3="spedito",VLOOKUP($E162,Calcoli!$B$8:$F$263,5,FALSE()),VLOOKUP($E162,Calcoli!$B$8:$F$263,4,FALSE()))</f>
        <v>2.95</v>
      </c>
      <c r="I162" s="176" t="n">
        <v>22</v>
      </c>
      <c r="J162" s="161"/>
      <c r="K162" s="162" t="str">
        <f aca="false">IF(J162=0,"",+J162*G162)</f>
        <v/>
      </c>
      <c r="L162" s="163" t="str">
        <f aca="false">IF(J162=0,"",+K162*H162)</f>
        <v/>
      </c>
      <c r="M162" s="164" t="str">
        <f aca="false">IF(J162=0,"",+K162*H162*(1+I162%))</f>
        <v/>
      </c>
      <c r="N162" s="163" t="str">
        <f aca="false">IF(J162=0,"",+L162-O162)</f>
        <v/>
      </c>
      <c r="O162" s="165" t="str">
        <f aca="false">IF($J162=0,"",+$H162*$K162*(1-$N$11))</f>
        <v/>
      </c>
      <c r="P162" s="165" t="str">
        <f aca="false">IF($J162=0,"",+$H162*$K162*(1-$N$11)*(1+$I162%))</f>
        <v/>
      </c>
      <c r="Q162" s="166" t="str">
        <f aca="false">+IF($Q$11=Calcoli!$C$2,'MODULO ORDINE'!P162,'MODULO ORDINE'!O162)</f>
        <v/>
      </c>
      <c r="R162" s="167"/>
      <c r="S162" s="168" t="str">
        <f aca="false">+IF(J162=0,"",IF($S$11=Calcoli!$C$2,$P162/'MODULO ORDINE'!K162,$O162/'MODULO ORDINE'!K162))</f>
        <v/>
      </c>
      <c r="T162" s="210"/>
      <c r="U162" s="211"/>
      <c r="V162" s="212"/>
      <c r="W162" s="100" t="n">
        <f aca="false">SUM(W163:W189)</f>
        <v>0</v>
      </c>
    </row>
    <row r="163" customFormat="false" ht="29.15" hidden="false" customHeight="false" outlineLevel="0" collapsed="false">
      <c r="E163" s="157" t="s">
        <v>416</v>
      </c>
      <c r="F163" s="191" t="s">
        <v>417</v>
      </c>
      <c r="G163" s="159" t="n">
        <v>10</v>
      </c>
      <c r="H163" s="160" t="n">
        <f aca="false">+IF('Dati CLIENTE'!$C$3="spedito",VLOOKUP($E163,Calcoli!$B$8:$F$263,5,FALSE()),VLOOKUP($E163,Calcoli!$B$8:$F$263,4,FALSE()))</f>
        <v>1.6</v>
      </c>
      <c r="I163" s="159" t="n">
        <v>22</v>
      </c>
      <c r="J163" s="161"/>
      <c r="K163" s="162" t="str">
        <f aca="false">IF(J163=0,"",+J163*G163)</f>
        <v/>
      </c>
      <c r="L163" s="163" t="str">
        <f aca="false">IF(J163=0,"",+K163*H163)</f>
        <v/>
      </c>
      <c r="M163" s="164" t="str">
        <f aca="false">IF(J163=0,"",+K163*H163*(1+I163%))</f>
        <v/>
      </c>
      <c r="N163" s="163" t="str">
        <f aca="false">IF(J163=0,"",+L163-O163)</f>
        <v/>
      </c>
      <c r="O163" s="165" t="str">
        <f aca="false">IF($J163=0,"",+$H163*$K163*(1-$N$11))</f>
        <v/>
      </c>
      <c r="P163" s="165" t="str">
        <f aca="false">IF($J163=0,"",+$H163*$K163*(1-$N$11)*(1+$I163%))</f>
        <v/>
      </c>
      <c r="Q163" s="166" t="str">
        <f aca="false">+IF($Q$11=Calcoli!$C$2,'MODULO ORDINE'!P163,'MODULO ORDINE'!O163)</f>
        <v/>
      </c>
      <c r="R163" s="167"/>
      <c r="S163" s="168" t="str">
        <f aca="false">+IF(J163=0,"",IF($S$11=Calcoli!$C$2,$P163/'MODULO ORDINE'!K163,$O163/'MODULO ORDINE'!K163))</f>
        <v/>
      </c>
      <c r="T163" s="169"/>
      <c r="U163" s="174" t="s">
        <v>418</v>
      </c>
      <c r="V163" s="175"/>
      <c r="W163" s="100" t="n">
        <f aca="false">+J163</f>
        <v>0</v>
      </c>
    </row>
    <row r="164" customFormat="false" ht="29.15" hidden="false" customHeight="false" outlineLevel="0" collapsed="false">
      <c r="E164" s="157" t="s">
        <v>419</v>
      </c>
      <c r="F164" s="191" t="s">
        <v>420</v>
      </c>
      <c r="G164" s="159" t="n">
        <v>10</v>
      </c>
      <c r="H164" s="160" t="n">
        <f aca="false">+IF('Dati CLIENTE'!$C$3="spedito",VLOOKUP($E164,Calcoli!$B$8:$F$263,5,FALSE()),VLOOKUP($E164,Calcoli!$B$8:$F$263,4,FALSE()))</f>
        <v>1.55</v>
      </c>
      <c r="I164" s="159" t="n">
        <v>22</v>
      </c>
      <c r="J164" s="161"/>
      <c r="K164" s="162" t="str">
        <f aca="false">IF(J164=0,"",+J164*G164)</f>
        <v/>
      </c>
      <c r="L164" s="163" t="str">
        <f aca="false">IF(J164=0,"",+K164*H164)</f>
        <v/>
      </c>
      <c r="M164" s="164" t="str">
        <f aca="false">IF(J164=0,"",+K164*H164*(1+I164%))</f>
        <v/>
      </c>
      <c r="N164" s="163" t="str">
        <f aca="false">IF(J164=0,"",+L164-O164)</f>
        <v/>
      </c>
      <c r="O164" s="165" t="str">
        <f aca="false">IF($J164=0,"",+$H164*$K164*(1-$N$11))</f>
        <v/>
      </c>
      <c r="P164" s="165" t="str">
        <f aca="false">IF($J164=0,"",+$H164*$K164*(1-$N$11)*(1+$I164%))</f>
        <v/>
      </c>
      <c r="Q164" s="166" t="str">
        <f aca="false">+IF($Q$11=Calcoli!$C$2,'MODULO ORDINE'!P164,'MODULO ORDINE'!O164)</f>
        <v/>
      </c>
      <c r="R164" s="167"/>
      <c r="S164" s="168" t="str">
        <f aca="false">+IF(J164=0,"",IF($S$11=Calcoli!$C$2,$P164/'MODULO ORDINE'!K164,$O164/'MODULO ORDINE'!K164))</f>
        <v/>
      </c>
      <c r="T164" s="169"/>
      <c r="U164" s="174" t="s">
        <v>418</v>
      </c>
      <c r="V164" s="175"/>
      <c r="W164" s="100" t="n">
        <f aca="false">+J164</f>
        <v>0</v>
      </c>
    </row>
    <row r="165" customFormat="false" ht="29.15" hidden="false" customHeight="false" outlineLevel="0" collapsed="false">
      <c r="E165" s="157" t="s">
        <v>421</v>
      </c>
      <c r="F165" s="191" t="s">
        <v>422</v>
      </c>
      <c r="G165" s="159" t="n">
        <v>10</v>
      </c>
      <c r="H165" s="160" t="n">
        <f aca="false">+IF('Dati CLIENTE'!$C$3="spedito",VLOOKUP($E165,Calcoli!$B$8:$F$263,5,FALSE()),VLOOKUP($E165,Calcoli!$B$8:$F$263,4,FALSE()))</f>
        <v>1.8</v>
      </c>
      <c r="I165" s="159" t="n">
        <v>22</v>
      </c>
      <c r="J165" s="161"/>
      <c r="K165" s="162" t="str">
        <f aca="false">IF(J165=0,"",+J165*G165)</f>
        <v/>
      </c>
      <c r="L165" s="163" t="str">
        <f aca="false">IF(J165=0,"",+K165*H165)</f>
        <v/>
      </c>
      <c r="M165" s="164" t="str">
        <f aca="false">IF(J165=0,"",+K165*H165*(1+I165%))</f>
        <v/>
      </c>
      <c r="N165" s="163" t="str">
        <f aca="false">IF(J165=0,"",+L165-O165)</f>
        <v/>
      </c>
      <c r="O165" s="165" t="str">
        <f aca="false">IF($J165=0,"",+$H165*$K165*(1-$N$11))</f>
        <v/>
      </c>
      <c r="P165" s="165" t="str">
        <f aca="false">IF($J165=0,"",+$H165*$K165*(1-$N$11)*(1+$I165%))</f>
        <v/>
      </c>
      <c r="Q165" s="166" t="str">
        <f aca="false">+IF($Q$11=Calcoli!$C$2,'MODULO ORDINE'!P165,'MODULO ORDINE'!O165)</f>
        <v/>
      </c>
      <c r="R165" s="167"/>
      <c r="S165" s="168" t="str">
        <f aca="false">+IF(J165=0,"",IF($S$11=Calcoli!$C$2,$P165/'MODULO ORDINE'!K165,$O165/'MODULO ORDINE'!K165))</f>
        <v/>
      </c>
      <c r="T165" s="169"/>
      <c r="U165" s="174"/>
      <c r="V165" s="175"/>
    </row>
    <row r="166" customFormat="false" ht="29.15" hidden="false" customHeight="false" outlineLevel="0" collapsed="false">
      <c r="E166" s="157" t="s">
        <v>423</v>
      </c>
      <c r="F166" s="191" t="s">
        <v>424</v>
      </c>
      <c r="G166" s="159" t="n">
        <v>10</v>
      </c>
      <c r="H166" s="160" t="n">
        <f aca="false">+IF('Dati CLIENTE'!$C$3="spedito",VLOOKUP($E166,Calcoli!$B$8:$F$263,5,FALSE()),VLOOKUP($E166,Calcoli!$B$8:$F$263,4,FALSE()))</f>
        <v>1.4</v>
      </c>
      <c r="I166" s="159" t="n">
        <v>22</v>
      </c>
      <c r="J166" s="161"/>
      <c r="K166" s="162" t="str">
        <f aca="false">IF(J166=0,"",+J166*G166)</f>
        <v/>
      </c>
      <c r="L166" s="163" t="str">
        <f aca="false">IF(J166=0,"",+K166*H166)</f>
        <v/>
      </c>
      <c r="M166" s="164" t="str">
        <f aca="false">IF(J166=0,"",+K166*H166*(1+I166%))</f>
        <v/>
      </c>
      <c r="N166" s="163" t="str">
        <f aca="false">IF(J166=0,"",+L166-O166)</f>
        <v/>
      </c>
      <c r="O166" s="165" t="str">
        <f aca="false">IF($J166=0,"",+$H166*$K166*(1-$N$11))</f>
        <v/>
      </c>
      <c r="P166" s="165" t="str">
        <f aca="false">IF($J166=0,"",+$H166*$K166*(1-$N$11)*(1+$I166%))</f>
        <v/>
      </c>
      <c r="Q166" s="166" t="str">
        <f aca="false">+IF($Q$11=Calcoli!$C$2,'MODULO ORDINE'!P166,'MODULO ORDINE'!O166)</f>
        <v/>
      </c>
      <c r="R166" s="167"/>
      <c r="S166" s="168" t="str">
        <f aca="false">+IF(J166=0,"",IF($S$11=Calcoli!$C$2,$P166/'MODULO ORDINE'!K166,$O166/'MODULO ORDINE'!K166))</f>
        <v/>
      </c>
      <c r="T166" s="169"/>
      <c r="U166" s="174"/>
      <c r="V166" s="175"/>
    </row>
    <row r="167" customFormat="false" ht="29.15" hidden="false" customHeight="false" outlineLevel="0" collapsed="false">
      <c r="E167" s="157" t="s">
        <v>425</v>
      </c>
      <c r="F167" s="191" t="s">
        <v>426</v>
      </c>
      <c r="G167" s="159" t="n">
        <v>10</v>
      </c>
      <c r="H167" s="160" t="n">
        <f aca="false">+IF('Dati CLIENTE'!$C$3="spedito",VLOOKUP($E167,Calcoli!$B$8:$F$263,5,FALSE()),VLOOKUP($E167,Calcoli!$B$8:$F$263,4,FALSE()))</f>
        <v>1.95</v>
      </c>
      <c r="I167" s="159" t="n">
        <v>22</v>
      </c>
      <c r="J167" s="161"/>
      <c r="K167" s="162" t="str">
        <f aca="false">IF(J167=0,"",+J167*G167)</f>
        <v/>
      </c>
      <c r="L167" s="163" t="str">
        <f aca="false">IF(J167=0,"",+K167*H167)</f>
        <v/>
      </c>
      <c r="M167" s="164" t="str">
        <f aca="false">IF(J167=0,"",+K167*H167*(1+I167%))</f>
        <v/>
      </c>
      <c r="N167" s="163" t="str">
        <f aca="false">IF(J167=0,"",+L167-O167)</f>
        <v/>
      </c>
      <c r="O167" s="165" t="str">
        <f aca="false">IF($J167=0,"",+$H167*$K167*(1-$N$11))</f>
        <v/>
      </c>
      <c r="P167" s="165" t="str">
        <f aca="false">IF($J167=0,"",+$H167*$K167*(1-$N$11)*(1+$I167%))</f>
        <v/>
      </c>
      <c r="Q167" s="166" t="str">
        <f aca="false">+IF($Q$11=Calcoli!$C$2,'MODULO ORDINE'!P167,'MODULO ORDINE'!O167)</f>
        <v/>
      </c>
      <c r="R167" s="167"/>
      <c r="S167" s="168" t="str">
        <f aca="false">+IF(J167=0,"",IF($S$11=Calcoli!$C$2,$P167/'MODULO ORDINE'!K167,$O167/'MODULO ORDINE'!K167))</f>
        <v/>
      </c>
      <c r="T167" s="169"/>
      <c r="U167" s="174"/>
      <c r="V167" s="175"/>
    </row>
    <row r="168" customFormat="false" ht="29.15" hidden="false" customHeight="false" outlineLevel="0" collapsed="false">
      <c r="E168" s="157"/>
      <c r="F168" s="213" t="s">
        <v>427</v>
      </c>
      <c r="G168" s="159"/>
      <c r="H168" s="160"/>
      <c r="I168" s="159"/>
      <c r="J168" s="161"/>
      <c r="K168" s="162" t="str">
        <f aca="false">IF(J168=0,"",+J168*G168)</f>
        <v/>
      </c>
      <c r="L168" s="163" t="str">
        <f aca="false">IF(J168=0,"",+K168*H168)</f>
        <v/>
      </c>
      <c r="M168" s="164" t="str">
        <f aca="false">IF(J168=0,"",+K168*H168*(1+I168%))</f>
        <v/>
      </c>
      <c r="N168" s="163" t="str">
        <f aca="false">IF(J168=0,"",+L168-O168)</f>
        <v/>
      </c>
      <c r="O168" s="165" t="str">
        <f aca="false">IF($J168=0,"",+$H168*$K168*(1-$N$11))</f>
        <v/>
      </c>
      <c r="P168" s="165" t="str">
        <f aca="false">IF($J168=0,"",+$H168*$K168*(1-$N$11)*(1+$I168%))</f>
        <v/>
      </c>
      <c r="Q168" s="166" t="str">
        <f aca="false">+IF($Q$11=Calcoli!$C$2,'MODULO ORDINE'!P168,'MODULO ORDINE'!O168)</f>
        <v/>
      </c>
      <c r="R168" s="167"/>
      <c r="S168" s="168" t="str">
        <f aca="false">+IF(J168=0,"",IF($S$11=Calcoli!$C$2,$P168/'MODULO ORDINE'!K168,$O168/'MODULO ORDINE'!K168))</f>
        <v/>
      </c>
      <c r="T168" s="169"/>
      <c r="U168" s="174"/>
      <c r="V168" s="175"/>
    </row>
    <row r="169" customFormat="false" ht="29.15" hidden="false" customHeight="false" outlineLevel="0" collapsed="false">
      <c r="E169" s="157" t="s">
        <v>428</v>
      </c>
      <c r="F169" s="191" t="s">
        <v>429</v>
      </c>
      <c r="G169" s="159" t="n">
        <v>10</v>
      </c>
      <c r="H169" s="160" t="n">
        <f aca="false">+IF('Dati CLIENTE'!$C$3="spedito",VLOOKUP($E169,Calcoli!$B$8:$F$263,5,FALSE()),VLOOKUP($E169,Calcoli!$B$8:$F$263,4,FALSE()))</f>
        <v>1.2</v>
      </c>
      <c r="I169" s="159" t="n">
        <v>10</v>
      </c>
      <c r="J169" s="161"/>
      <c r="K169" s="162" t="str">
        <f aca="false">IF(J169=0,"",+J169*G169)</f>
        <v/>
      </c>
      <c r="L169" s="163" t="str">
        <f aca="false">IF(J169=0,"",+K169*H169)</f>
        <v/>
      </c>
      <c r="M169" s="164" t="str">
        <f aca="false">IF(J169=0,"",+K169*H169*(1+I169%))</f>
        <v/>
      </c>
      <c r="N169" s="163" t="str">
        <f aca="false">IF(J169=0,"",+L169-O169)</f>
        <v/>
      </c>
      <c r="O169" s="165" t="str">
        <f aca="false">IF($J169=0,"",+$H169*$K169*(1-$N$11))</f>
        <v/>
      </c>
      <c r="P169" s="165" t="str">
        <f aca="false">IF($J169=0,"",+$H169*$K169*(1-$N$11)*(1+$I169%))</f>
        <v/>
      </c>
      <c r="Q169" s="166" t="str">
        <f aca="false">+IF($Q$11=Calcoli!$C$2,'MODULO ORDINE'!P169,'MODULO ORDINE'!O169)</f>
        <v/>
      </c>
      <c r="R169" s="167"/>
      <c r="S169" s="168" t="str">
        <f aca="false">+IF(J169=0,"",IF($S$11=Calcoli!$C$2,$P169/'MODULO ORDINE'!K169,$O169/'MODULO ORDINE'!K169))</f>
        <v/>
      </c>
      <c r="T169" s="169"/>
      <c r="U169" s="174"/>
      <c r="V169" s="175"/>
    </row>
    <row r="170" customFormat="false" ht="29.15" hidden="false" customHeight="false" outlineLevel="0" collapsed="false">
      <c r="E170" s="157" t="s">
        <v>430</v>
      </c>
      <c r="F170" s="191" t="s">
        <v>431</v>
      </c>
      <c r="G170" s="159" t="n">
        <v>10</v>
      </c>
      <c r="H170" s="160" t="n">
        <f aca="false">+IF('Dati CLIENTE'!$C$3="spedito",VLOOKUP($E170,Calcoli!$B$8:$F$263,5,FALSE()),VLOOKUP($E170,Calcoli!$B$8:$F$263,4,FALSE()))</f>
        <v>1.2</v>
      </c>
      <c r="I170" s="159" t="n">
        <v>10</v>
      </c>
      <c r="J170" s="161"/>
      <c r="K170" s="162" t="str">
        <f aca="false">IF(J170=0,"",+J170*G170)</f>
        <v/>
      </c>
      <c r="L170" s="163" t="str">
        <f aca="false">IF(J170=0,"",+K170*H170)</f>
        <v/>
      </c>
      <c r="M170" s="164" t="str">
        <f aca="false">IF(J170=0,"",+K170*H170*(1+I170%))</f>
        <v/>
      </c>
      <c r="N170" s="163" t="str">
        <f aca="false">IF(J170=0,"",+L170-O170)</f>
        <v/>
      </c>
      <c r="O170" s="165" t="str">
        <f aca="false">IF($J170=0,"",+$H170*$K170*(1-$N$11))</f>
        <v/>
      </c>
      <c r="P170" s="165" t="str">
        <f aca="false">IF($J170=0,"",+$H170*$K170*(1-$N$11)*(1+$I170%))</f>
        <v/>
      </c>
      <c r="Q170" s="166" t="str">
        <f aca="false">+IF($Q$11=Calcoli!$C$2,'MODULO ORDINE'!P170,'MODULO ORDINE'!O170)</f>
        <v/>
      </c>
      <c r="R170" s="167"/>
      <c r="S170" s="168" t="str">
        <f aca="false">+IF(J170=0,"",IF($S$11=Calcoli!$C$2,$P170/'MODULO ORDINE'!K170,$O170/'MODULO ORDINE'!K170))</f>
        <v/>
      </c>
      <c r="T170" s="169"/>
      <c r="U170" s="174"/>
      <c r="V170" s="175"/>
    </row>
    <row r="171" customFormat="false" ht="29.15" hidden="false" customHeight="false" outlineLevel="0" collapsed="false">
      <c r="E171" s="157" t="s">
        <v>432</v>
      </c>
      <c r="F171" s="191" t="s">
        <v>433</v>
      </c>
      <c r="G171" s="159" t="n">
        <v>10</v>
      </c>
      <c r="H171" s="160" t="n">
        <f aca="false">+IF('Dati CLIENTE'!$C$3="spedito",VLOOKUP($E171,Calcoli!$B$8:$F$263,5,FALSE()),VLOOKUP($E171,Calcoli!$B$8:$F$263,4,FALSE()))</f>
        <v>1.2</v>
      </c>
      <c r="I171" s="159" t="n">
        <v>10</v>
      </c>
      <c r="J171" s="161"/>
      <c r="K171" s="162" t="str">
        <f aca="false">IF(J171=0,"",+J171*G171)</f>
        <v/>
      </c>
      <c r="L171" s="163" t="str">
        <f aca="false">IF(J171=0,"",+K171*H171)</f>
        <v/>
      </c>
      <c r="M171" s="164" t="str">
        <f aca="false">IF(J171=0,"",+K171*H171*(1+I171%))</f>
        <v/>
      </c>
      <c r="N171" s="163" t="str">
        <f aca="false">IF(J171=0,"",+L171-O171)</f>
        <v/>
      </c>
      <c r="O171" s="165" t="str">
        <f aca="false">IF($J171=0,"",+$H171*$K171*(1-$N$11))</f>
        <v/>
      </c>
      <c r="P171" s="165" t="str">
        <f aca="false">IF($J171=0,"",+$H171*$K171*(1-$N$11)*(1+$I171%))</f>
        <v/>
      </c>
      <c r="Q171" s="166" t="str">
        <f aca="false">+IF($Q$11=Calcoli!$C$2,'MODULO ORDINE'!P171,'MODULO ORDINE'!O171)</f>
        <v/>
      </c>
      <c r="R171" s="167"/>
      <c r="S171" s="168" t="str">
        <f aca="false">+IF(J171=0,"",IF($S$11=Calcoli!$C$2,$P171/'MODULO ORDINE'!K171,$O171/'MODULO ORDINE'!K171))</f>
        <v/>
      </c>
      <c r="T171" s="169"/>
      <c r="U171" s="174"/>
      <c r="V171" s="175"/>
    </row>
    <row r="172" customFormat="false" ht="29.15" hidden="false" customHeight="false" outlineLevel="0" collapsed="false">
      <c r="E172" s="157" t="s">
        <v>434</v>
      </c>
      <c r="F172" s="191" t="s">
        <v>435</v>
      </c>
      <c r="G172" s="159" t="n">
        <v>12</v>
      </c>
      <c r="H172" s="160" t="n">
        <f aca="false">+IF('Dati CLIENTE'!$C$3="spedito",VLOOKUP($E172,Calcoli!$B$8:$F$263,5,FALSE()),VLOOKUP($E172,Calcoli!$B$8:$F$263,4,FALSE()))</f>
        <v>1.65</v>
      </c>
      <c r="I172" s="159" t="n">
        <v>4</v>
      </c>
      <c r="J172" s="161"/>
      <c r="K172" s="162" t="str">
        <f aca="false">IF(J172=0,"",+J172*G172)</f>
        <v/>
      </c>
      <c r="L172" s="163" t="str">
        <f aca="false">IF(J172=0,"",+K172*H172)</f>
        <v/>
      </c>
      <c r="M172" s="164" t="str">
        <f aca="false">IF(J172=0,"",+K172*H172*(1+I172%))</f>
        <v/>
      </c>
      <c r="N172" s="163" t="str">
        <f aca="false">IF(J172=0,"",+L172-O172)</f>
        <v/>
      </c>
      <c r="O172" s="165" t="str">
        <f aca="false">IF($J172=0,"",+$H172*$K172*(1-$N$11))</f>
        <v/>
      </c>
      <c r="P172" s="165" t="str">
        <f aca="false">IF($J172=0,"",+$H172*$K172*(1-$N$11)*(1+$I172%))</f>
        <v/>
      </c>
      <c r="Q172" s="166" t="str">
        <f aca="false">+IF($Q$11=Calcoli!$C$2,'MODULO ORDINE'!P172,'MODULO ORDINE'!O172)</f>
        <v/>
      </c>
      <c r="R172" s="167"/>
      <c r="S172" s="168" t="str">
        <f aca="false">+IF(J172=0,"",IF($S$11=Calcoli!$C$2,$P172/'MODULO ORDINE'!K172,$O172/'MODULO ORDINE'!K172))</f>
        <v/>
      </c>
      <c r="T172" s="169"/>
      <c r="U172" s="174"/>
      <c r="V172" s="175"/>
    </row>
    <row r="173" customFormat="false" ht="29.15" hidden="false" customHeight="false" outlineLevel="0" collapsed="false">
      <c r="E173" s="157" t="s">
        <v>436</v>
      </c>
      <c r="F173" s="191" t="s">
        <v>437</v>
      </c>
      <c r="G173" s="159" t="n">
        <v>12</v>
      </c>
      <c r="H173" s="160" t="n">
        <f aca="false">+IF('Dati CLIENTE'!$C$3="spedito",VLOOKUP($E173,Calcoli!$B$8:$F$263,5,FALSE()),VLOOKUP($E173,Calcoli!$B$8:$F$263,4,FALSE()))</f>
        <v>1.65</v>
      </c>
      <c r="I173" s="159" t="n">
        <v>4</v>
      </c>
      <c r="J173" s="161"/>
      <c r="K173" s="162" t="str">
        <f aca="false">IF(J173=0,"",+J173*G173)</f>
        <v/>
      </c>
      <c r="L173" s="163" t="str">
        <f aca="false">IF(J173=0,"",+K173*H173)</f>
        <v/>
      </c>
      <c r="M173" s="164" t="str">
        <f aca="false">IF(J173=0,"",+K173*H173*(1+I173%))</f>
        <v/>
      </c>
      <c r="N173" s="163" t="str">
        <f aca="false">IF(J173=0,"",+L173-O173)</f>
        <v/>
      </c>
      <c r="O173" s="165" t="str">
        <f aca="false">IF($J173=0,"",+$H173*$K173*(1-$N$11))</f>
        <v/>
      </c>
      <c r="P173" s="165" t="str">
        <f aca="false">IF($J173=0,"",+$H173*$K173*(1-$N$11)*(1+$I173%))</f>
        <v/>
      </c>
      <c r="Q173" s="166" t="str">
        <f aca="false">+IF($Q$11=Calcoli!$C$2,'MODULO ORDINE'!P173,'MODULO ORDINE'!O173)</f>
        <v/>
      </c>
      <c r="R173" s="167"/>
      <c r="S173" s="168" t="str">
        <f aca="false">+IF(J173=0,"",IF($S$11=Calcoli!$C$2,$P173/'MODULO ORDINE'!K173,$O173/'MODULO ORDINE'!K173))</f>
        <v/>
      </c>
      <c r="T173" s="169"/>
      <c r="U173" s="174"/>
      <c r="V173" s="175"/>
    </row>
    <row r="174" customFormat="false" ht="29.15" hidden="false" customHeight="false" outlineLevel="0" collapsed="false">
      <c r="E174" s="157" t="s">
        <v>438</v>
      </c>
      <c r="F174" s="191" t="s">
        <v>439</v>
      </c>
      <c r="G174" s="159" t="n">
        <v>12</v>
      </c>
      <c r="H174" s="160" t="n">
        <f aca="false">+IF('Dati CLIENTE'!$C$3="spedito",VLOOKUP($E174,Calcoli!$B$8:$F$263,5,FALSE()),VLOOKUP($E174,Calcoli!$B$8:$F$263,4,FALSE()))</f>
        <v>1.65</v>
      </c>
      <c r="I174" s="159" t="n">
        <v>4</v>
      </c>
      <c r="J174" s="161"/>
      <c r="K174" s="162" t="str">
        <f aca="false">IF(J174=0,"",+J174*G174)</f>
        <v/>
      </c>
      <c r="L174" s="163" t="str">
        <f aca="false">IF(J174=0,"",+K174*H174)</f>
        <v/>
      </c>
      <c r="M174" s="164" t="str">
        <f aca="false">IF(J174=0,"",+K174*H174*(1+I174%))</f>
        <v/>
      </c>
      <c r="N174" s="163" t="str">
        <f aca="false">IF(J174=0,"",+L174-O174)</f>
        <v/>
      </c>
      <c r="O174" s="165" t="str">
        <f aca="false">IF($J174=0,"",+$H174*$K174*(1-$N$11))</f>
        <v/>
      </c>
      <c r="P174" s="165" t="str">
        <f aca="false">IF($J174=0,"",+$H174*$K174*(1-$N$11)*(1+$I174%))</f>
        <v/>
      </c>
      <c r="Q174" s="166" t="str">
        <f aca="false">+IF($Q$11=Calcoli!$C$2,'MODULO ORDINE'!P174,'MODULO ORDINE'!O174)</f>
        <v/>
      </c>
      <c r="R174" s="167"/>
      <c r="S174" s="168" t="str">
        <f aca="false">+IF(J174=0,"",IF($S$11=Calcoli!$C$2,$P174/'MODULO ORDINE'!K174,$O174/'MODULO ORDINE'!K174))</f>
        <v/>
      </c>
      <c r="T174" s="169"/>
      <c r="U174" s="174"/>
      <c r="V174" s="175"/>
    </row>
    <row r="175" customFormat="false" ht="29.15" hidden="false" customHeight="false" outlineLevel="0" collapsed="false">
      <c r="E175" s="157" t="s">
        <v>440</v>
      </c>
      <c r="F175" s="191" t="s">
        <v>441</v>
      </c>
      <c r="G175" s="159" t="n">
        <v>12</v>
      </c>
      <c r="H175" s="160" t="n">
        <f aca="false">+IF('Dati CLIENTE'!$C$3="spedito",VLOOKUP($E175,Calcoli!$B$8:$F$263,5,FALSE()),VLOOKUP($E175,Calcoli!$B$8:$F$263,4,FALSE()))</f>
        <v>1.65</v>
      </c>
      <c r="I175" s="159" t="n">
        <v>4</v>
      </c>
      <c r="J175" s="161"/>
      <c r="K175" s="162" t="str">
        <f aca="false">IF(J175=0,"",+J175*G175)</f>
        <v/>
      </c>
      <c r="L175" s="163" t="str">
        <f aca="false">IF(J175=0,"",+K175*H175)</f>
        <v/>
      </c>
      <c r="M175" s="164" t="str">
        <f aca="false">IF(J175=0,"",+K175*H175*(1+I175%))</f>
        <v/>
      </c>
      <c r="N175" s="163" t="str">
        <f aca="false">IF(J175=0,"",+L175-O175)</f>
        <v/>
      </c>
      <c r="O175" s="165" t="str">
        <f aca="false">IF($J175=0,"",+$H175*$K175*(1-$N$11))</f>
        <v/>
      </c>
      <c r="P175" s="165" t="str">
        <f aca="false">IF($J175=0,"",+$H175*$K175*(1-$N$11)*(1+$I175%))</f>
        <v/>
      </c>
      <c r="Q175" s="166" t="str">
        <f aca="false">+IF($Q$11=Calcoli!$C$2,'MODULO ORDINE'!P175,'MODULO ORDINE'!O175)</f>
        <v/>
      </c>
      <c r="R175" s="167"/>
      <c r="S175" s="168" t="str">
        <f aca="false">+IF(J175=0,"",IF($S$11=Calcoli!$C$2,$P175/'MODULO ORDINE'!K175,$O175/'MODULO ORDINE'!K175))</f>
        <v/>
      </c>
      <c r="T175" s="169"/>
      <c r="U175" s="174"/>
      <c r="V175" s="175"/>
    </row>
    <row r="176" customFormat="false" ht="29.15" hidden="false" customHeight="false" outlineLevel="0" collapsed="false">
      <c r="E176" s="157" t="s">
        <v>442</v>
      </c>
      <c r="F176" s="191" t="s">
        <v>443</v>
      </c>
      <c r="G176" s="159" t="n">
        <v>14</v>
      </c>
      <c r="H176" s="160" t="n">
        <f aca="false">+IF('Dati CLIENTE'!$C$3="spedito",VLOOKUP($E176,Calcoli!$B$8:$F$263,5,FALSE()),VLOOKUP($E176,Calcoli!$B$8:$F$263,4,FALSE()))</f>
        <v>1.7</v>
      </c>
      <c r="I176" s="159" t="n">
        <v>10</v>
      </c>
      <c r="J176" s="161"/>
      <c r="K176" s="162" t="str">
        <f aca="false">IF(J176=0,"",+J176*G176)</f>
        <v/>
      </c>
      <c r="L176" s="163" t="str">
        <f aca="false">IF(J176=0,"",+K176*H176)</f>
        <v/>
      </c>
      <c r="M176" s="164" t="str">
        <f aca="false">IF(J176=0,"",+K176*H176*(1+I176%))</f>
        <v/>
      </c>
      <c r="N176" s="163" t="str">
        <f aca="false">IF(J176=0,"",+L176-O176)</f>
        <v/>
      </c>
      <c r="O176" s="165" t="str">
        <f aca="false">IF($J176=0,"",+$H176*$K176*(1-$N$11))</f>
        <v/>
      </c>
      <c r="P176" s="165" t="str">
        <f aca="false">IF($J176=0,"",+$H176*$K176*(1-$N$11)*(1+$I176%))</f>
        <v/>
      </c>
      <c r="Q176" s="166" t="str">
        <f aca="false">+IF($Q$11=Calcoli!$C$2,'MODULO ORDINE'!P176,'MODULO ORDINE'!O176)</f>
        <v/>
      </c>
      <c r="R176" s="167"/>
      <c r="S176" s="168" t="str">
        <f aca="false">+IF(J176=0,"",IF($S$11=Calcoli!$C$2,$P176/'MODULO ORDINE'!K176,$O176/'MODULO ORDINE'!K176))</f>
        <v/>
      </c>
      <c r="T176" s="169"/>
      <c r="U176" s="174"/>
      <c r="V176" s="175"/>
    </row>
    <row r="177" customFormat="false" ht="29.15" hidden="false" customHeight="false" outlineLevel="0" collapsed="false">
      <c r="E177" s="157" t="s">
        <v>444</v>
      </c>
      <c r="F177" s="191" t="s">
        <v>445</v>
      </c>
      <c r="G177" s="159" t="n">
        <v>14</v>
      </c>
      <c r="H177" s="160" t="n">
        <f aca="false">+IF('Dati CLIENTE'!$C$3="spedito",VLOOKUP($E177,Calcoli!$B$8:$F$263,5,FALSE()),VLOOKUP($E177,Calcoli!$B$8:$F$263,4,FALSE()))</f>
        <v>2.05</v>
      </c>
      <c r="I177" s="159" t="n">
        <v>10</v>
      </c>
      <c r="J177" s="161"/>
      <c r="K177" s="162" t="str">
        <f aca="false">IF(J177=0,"",+J177*G177)</f>
        <v/>
      </c>
      <c r="L177" s="163" t="str">
        <f aca="false">IF(J177=0,"",+K177*H177)</f>
        <v/>
      </c>
      <c r="M177" s="164" t="str">
        <f aca="false">IF(J177=0,"",+K177*H177*(1+I177%))</f>
        <v/>
      </c>
      <c r="N177" s="163" t="str">
        <f aca="false">IF(J177=0,"",+L177-O177)</f>
        <v/>
      </c>
      <c r="O177" s="165" t="str">
        <f aca="false">IF($J177=0,"",+$H177*$K177*(1-$N$11))</f>
        <v/>
      </c>
      <c r="P177" s="165" t="str">
        <f aca="false">IF($J177=0,"",+$H177*$K177*(1-$N$11)*(1+$I177%))</f>
        <v/>
      </c>
      <c r="Q177" s="166" t="str">
        <f aca="false">+IF($Q$11=Calcoli!$C$2,'MODULO ORDINE'!P177,'MODULO ORDINE'!O177)</f>
        <v/>
      </c>
      <c r="R177" s="167"/>
      <c r="S177" s="168" t="str">
        <f aca="false">+IF(J177=0,"",IF($S$11=Calcoli!$C$2,$P177/'MODULO ORDINE'!K177,$O177/'MODULO ORDINE'!K177))</f>
        <v/>
      </c>
      <c r="T177" s="169"/>
      <c r="U177" s="174"/>
      <c r="V177" s="175"/>
    </row>
    <row r="178" customFormat="false" ht="29.15" hidden="false" customHeight="false" outlineLevel="0" collapsed="false">
      <c r="E178" s="157" t="s">
        <v>446</v>
      </c>
      <c r="F178" s="191" t="s">
        <v>447</v>
      </c>
      <c r="G178" s="159" t="n">
        <v>14</v>
      </c>
      <c r="H178" s="160" t="n">
        <f aca="false">+IF('Dati CLIENTE'!$C$3="spedito",VLOOKUP($E178,Calcoli!$B$8:$F$263,5,FALSE()),VLOOKUP($E178,Calcoli!$B$8:$F$263,4,FALSE()))</f>
        <v>1.7</v>
      </c>
      <c r="I178" s="159" t="n">
        <v>10</v>
      </c>
      <c r="J178" s="161"/>
      <c r="K178" s="162" t="str">
        <f aca="false">IF(J178=0,"",+J178*G178)</f>
        <v/>
      </c>
      <c r="L178" s="163" t="str">
        <f aca="false">IF(J178=0,"",+K178*H178)</f>
        <v/>
      </c>
      <c r="M178" s="164" t="str">
        <f aca="false">IF(J178=0,"",+K178*H178*(1+I178%))</f>
        <v/>
      </c>
      <c r="N178" s="163" t="str">
        <f aca="false">IF(J178=0,"",+L178-O178)</f>
        <v/>
      </c>
      <c r="O178" s="165" t="str">
        <f aca="false">IF($J178=0,"",+$H178*$K178*(1-$N$11))</f>
        <v/>
      </c>
      <c r="P178" s="165" t="str">
        <f aca="false">IF($J178=0,"",+$H178*$K178*(1-$N$11)*(1+$I178%))</f>
        <v/>
      </c>
      <c r="Q178" s="166" t="str">
        <f aca="false">+IF($Q$11=Calcoli!$C$2,'MODULO ORDINE'!P178,'MODULO ORDINE'!O178)</f>
        <v/>
      </c>
      <c r="R178" s="167"/>
      <c r="S178" s="168" t="str">
        <f aca="false">+IF(J178=0,"",IF($S$11=Calcoli!$C$2,$P178/'MODULO ORDINE'!K178,$O178/'MODULO ORDINE'!K178))</f>
        <v/>
      </c>
      <c r="T178" s="169"/>
      <c r="U178" s="174"/>
      <c r="V178" s="175"/>
    </row>
    <row r="179" customFormat="false" ht="29.15" hidden="false" customHeight="false" outlineLevel="0" collapsed="false">
      <c r="E179" s="157" t="s">
        <v>448</v>
      </c>
      <c r="F179" s="191" t="s">
        <v>449</v>
      </c>
      <c r="G179" s="159" t="n">
        <v>10</v>
      </c>
      <c r="H179" s="160" t="n">
        <f aca="false">+IF('Dati CLIENTE'!$C$3="spedito",VLOOKUP($E179,Calcoli!$B$8:$F$263,5,FALSE()),VLOOKUP($E179,Calcoli!$B$8:$F$263,4,FALSE()))</f>
        <v>2.05</v>
      </c>
      <c r="I179" s="159" t="n">
        <v>10</v>
      </c>
      <c r="J179" s="161"/>
      <c r="K179" s="162" t="str">
        <f aca="false">IF(J179=0,"",+J179*G179)</f>
        <v/>
      </c>
      <c r="L179" s="163" t="str">
        <f aca="false">IF(J179=0,"",+K179*H179)</f>
        <v/>
      </c>
      <c r="M179" s="164" t="str">
        <f aca="false">IF(J179=0,"",+K179*H179*(1+I179%))</f>
        <v/>
      </c>
      <c r="N179" s="163" t="str">
        <f aca="false">IF(J179=0,"",+L179-O179)</f>
        <v/>
      </c>
      <c r="O179" s="165" t="str">
        <f aca="false">IF($J179=0,"",+$H179*$K179*(1-$N$11))</f>
        <v/>
      </c>
      <c r="P179" s="165" t="str">
        <f aca="false">IF($J179=0,"",+$H179*$K179*(1-$N$11)*(1+$I179%))</f>
        <v/>
      </c>
      <c r="Q179" s="166" t="str">
        <f aca="false">+IF($Q$11=Calcoli!$C$2,'MODULO ORDINE'!P179,'MODULO ORDINE'!O179)</f>
        <v/>
      </c>
      <c r="R179" s="167"/>
      <c r="S179" s="168" t="str">
        <f aca="false">+IF(J179=0,"",IF($S$11=Calcoli!$C$2,$P179/'MODULO ORDINE'!K179,$O179/'MODULO ORDINE'!K179))</f>
        <v/>
      </c>
      <c r="T179" s="169"/>
      <c r="U179" s="174"/>
      <c r="V179" s="175"/>
    </row>
    <row r="180" customFormat="false" ht="29.15" hidden="false" customHeight="false" outlineLevel="0" collapsed="false">
      <c r="E180" s="157" t="s">
        <v>450</v>
      </c>
      <c r="F180" s="191" t="s">
        <v>451</v>
      </c>
      <c r="G180" s="159" t="n">
        <v>24</v>
      </c>
      <c r="H180" s="160" t="n">
        <f aca="false">+IF('Dati CLIENTE'!$C$3="spedito",VLOOKUP($E180,Calcoli!$B$8:$F$263,5,FALSE()),VLOOKUP($E180,Calcoli!$B$8:$F$263,4,FALSE()))</f>
        <v>1.4</v>
      </c>
      <c r="I180" s="159" t="n">
        <v>10</v>
      </c>
      <c r="J180" s="161"/>
      <c r="K180" s="162" t="str">
        <f aca="false">IF(J180=0,"",+J180*G180)</f>
        <v/>
      </c>
      <c r="L180" s="163" t="str">
        <f aca="false">IF(J180=0,"",+K180*H180)</f>
        <v/>
      </c>
      <c r="M180" s="164" t="str">
        <f aca="false">IF(J180=0,"",+K180*H180*(1+I180%))</f>
        <v/>
      </c>
      <c r="N180" s="163" t="str">
        <f aca="false">IF(J180=0,"",+L180-O180)</f>
        <v/>
      </c>
      <c r="O180" s="165" t="str">
        <f aca="false">IF($J180=0,"",+$H180*$K180*(1-$N$11))</f>
        <v/>
      </c>
      <c r="P180" s="165" t="str">
        <f aca="false">IF($J180=0,"",+$H180*$K180*(1-$N$11)*(1+$I180%))</f>
        <v/>
      </c>
      <c r="Q180" s="166" t="str">
        <f aca="false">+IF($Q$11=Calcoli!$C$2,'MODULO ORDINE'!P180,'MODULO ORDINE'!O180)</f>
        <v/>
      </c>
      <c r="R180" s="167"/>
      <c r="S180" s="168" t="str">
        <f aca="false">+IF(J180=0,"",IF($S$11=Calcoli!$C$2,$P180/'MODULO ORDINE'!K180,$O180/'MODULO ORDINE'!K180))</f>
        <v/>
      </c>
      <c r="T180" s="169"/>
      <c r="U180" s="174"/>
      <c r="V180" s="175"/>
    </row>
    <row r="181" customFormat="false" ht="29.15" hidden="false" customHeight="false" outlineLevel="0" collapsed="false">
      <c r="E181" s="157" t="s">
        <v>452</v>
      </c>
      <c r="F181" s="191" t="s">
        <v>453</v>
      </c>
      <c r="G181" s="159" t="n">
        <v>24</v>
      </c>
      <c r="H181" s="160" t="n">
        <f aca="false">+IF('Dati CLIENTE'!$C$3="spedito",VLOOKUP($E181,Calcoli!$B$8:$F$263,5,FALSE()),VLOOKUP($E181,Calcoli!$B$8:$F$263,4,FALSE()))</f>
        <v>1.4</v>
      </c>
      <c r="I181" s="159" t="n">
        <v>10</v>
      </c>
      <c r="J181" s="161"/>
      <c r="K181" s="162" t="str">
        <f aca="false">IF(J181=0,"",+J181*G181)</f>
        <v/>
      </c>
      <c r="L181" s="163" t="str">
        <f aca="false">IF(J181=0,"",+K181*H181)</f>
        <v/>
      </c>
      <c r="M181" s="164" t="str">
        <f aca="false">IF(J181=0,"",+K181*H181*(1+I181%))</f>
        <v/>
      </c>
      <c r="N181" s="163" t="str">
        <f aca="false">IF(J181=0,"",+L181-O181)</f>
        <v/>
      </c>
      <c r="O181" s="165" t="str">
        <f aca="false">IF($J181=0,"",+$H181*$K181*(1-$N$11))</f>
        <v/>
      </c>
      <c r="P181" s="165" t="str">
        <f aca="false">IF($J181=0,"",+$H181*$K181*(1-$N$11)*(1+$I181%))</f>
        <v/>
      </c>
      <c r="Q181" s="166" t="str">
        <f aca="false">+IF($Q$11=Calcoli!$C$2,'MODULO ORDINE'!P181,'MODULO ORDINE'!O181)</f>
        <v/>
      </c>
      <c r="R181" s="167"/>
      <c r="S181" s="168" t="str">
        <f aca="false">+IF(J181=0,"",IF($S$11=Calcoli!$C$2,$P181/'MODULO ORDINE'!K181,$O181/'MODULO ORDINE'!K181))</f>
        <v/>
      </c>
      <c r="T181" s="169"/>
      <c r="U181" s="174"/>
      <c r="V181" s="175"/>
    </row>
    <row r="182" customFormat="false" ht="29.15" hidden="false" customHeight="false" outlineLevel="0" collapsed="false">
      <c r="E182" s="157" t="s">
        <v>454</v>
      </c>
      <c r="F182" s="191" t="s">
        <v>455</v>
      </c>
      <c r="G182" s="159" t="n">
        <v>24</v>
      </c>
      <c r="H182" s="160" t="n">
        <f aca="false">+IF('Dati CLIENTE'!$C$3="spedito",VLOOKUP($E182,Calcoli!$B$8:$F$263,5,FALSE()),VLOOKUP($E182,Calcoli!$B$8:$F$263,4,FALSE()))</f>
        <v>1.4</v>
      </c>
      <c r="I182" s="159" t="n">
        <v>10</v>
      </c>
      <c r="J182" s="161"/>
      <c r="K182" s="162" t="str">
        <f aca="false">IF(J182=0,"",+J182*G182)</f>
        <v/>
      </c>
      <c r="L182" s="163" t="str">
        <f aca="false">IF(J182=0,"",+K182*H182)</f>
        <v/>
      </c>
      <c r="M182" s="164" t="str">
        <f aca="false">IF(J182=0,"",+K182*H182*(1+I182%))</f>
        <v/>
      </c>
      <c r="N182" s="163" t="str">
        <f aca="false">IF(J182=0,"",+L182-O182)</f>
        <v/>
      </c>
      <c r="O182" s="165" t="str">
        <f aca="false">IF($J182=0,"",+$H182*$K182*(1-$N$11))</f>
        <v/>
      </c>
      <c r="P182" s="165" t="str">
        <f aca="false">IF($J182=0,"",+$H182*$K182*(1-$N$11)*(1+$I182%))</f>
        <v/>
      </c>
      <c r="Q182" s="166" t="str">
        <f aca="false">+IF($Q$11=Calcoli!$C$2,'MODULO ORDINE'!P182,'MODULO ORDINE'!O182)</f>
        <v/>
      </c>
      <c r="R182" s="167"/>
      <c r="S182" s="168" t="str">
        <f aca="false">+IF(J182=0,"",IF($S$11=Calcoli!$C$2,$P182/'MODULO ORDINE'!K182,$O182/'MODULO ORDINE'!K182))</f>
        <v/>
      </c>
      <c r="T182" s="169"/>
      <c r="U182" s="174"/>
      <c r="V182" s="175"/>
    </row>
    <row r="183" customFormat="false" ht="29.15" hidden="false" customHeight="false" outlineLevel="0" collapsed="false">
      <c r="E183" s="157"/>
      <c r="F183" s="213" t="s">
        <v>456</v>
      </c>
      <c r="G183" s="159"/>
      <c r="H183" s="160"/>
      <c r="I183" s="159"/>
      <c r="J183" s="161"/>
      <c r="K183" s="162" t="str">
        <f aca="false">IF(J183=0,"",+J183*G183)</f>
        <v/>
      </c>
      <c r="L183" s="163" t="str">
        <f aca="false">IF(J183=0,"",+K183*H183)</f>
        <v/>
      </c>
      <c r="M183" s="164" t="str">
        <f aca="false">IF(J183=0,"",+K183*H183*(1+I183%))</f>
        <v/>
      </c>
      <c r="N183" s="163" t="str">
        <f aca="false">IF(J183=0,"",+L183-O183)</f>
        <v/>
      </c>
      <c r="O183" s="165" t="str">
        <f aca="false">IF($J183=0,"",+$H183*$K183*(1-$N$11))</f>
        <v/>
      </c>
      <c r="P183" s="165" t="str">
        <f aca="false">IF($J183=0,"",+$H183*$K183*(1-$N$11)*(1+$I183%))</f>
        <v/>
      </c>
      <c r="Q183" s="166" t="str">
        <f aca="false">+IF($Q$11=Calcoli!$C$2,'MODULO ORDINE'!P183,'MODULO ORDINE'!O183)</f>
        <v/>
      </c>
      <c r="R183" s="167"/>
      <c r="S183" s="168" t="str">
        <f aca="false">+IF(J183=0,"",IF($S$11=Calcoli!$C$2,$P183/'MODULO ORDINE'!K183,$O183/'MODULO ORDINE'!K183))</f>
        <v/>
      </c>
      <c r="T183" s="169"/>
      <c r="U183" s="174"/>
      <c r="V183" s="175"/>
    </row>
    <row r="184" customFormat="false" ht="29.15" hidden="false" customHeight="false" outlineLevel="0" collapsed="false">
      <c r="E184" s="157" t="s">
        <v>457</v>
      </c>
      <c r="F184" s="191" t="s">
        <v>458</v>
      </c>
      <c r="G184" s="159" t="n">
        <v>1</v>
      </c>
      <c r="H184" s="160" t="n">
        <f aca="false">+IF('Dati CLIENTE'!$C$3="spedito",VLOOKUP($E184,Calcoli!$B$8:$F$263,5,FALSE()),VLOOKUP($E184,Calcoli!$B$8:$F$263,4,FALSE()))</f>
        <v>19.3</v>
      </c>
      <c r="I184" s="159" t="n">
        <v>10</v>
      </c>
      <c r="J184" s="161"/>
      <c r="K184" s="162" t="str">
        <f aca="false">IF(J184=0,"",+J184*G184)</f>
        <v/>
      </c>
      <c r="L184" s="163" t="str">
        <f aca="false">IF(J184=0,"",+K184*H184)</f>
        <v/>
      </c>
      <c r="M184" s="164" t="str">
        <f aca="false">IF(J184=0,"",+K184*H184*(1+I184%))</f>
        <v/>
      </c>
      <c r="N184" s="163" t="str">
        <f aca="false">IF(J184=0,"",+L184-O184)</f>
        <v/>
      </c>
      <c r="O184" s="165" t="str">
        <f aca="false">IF($J184=0,"",+$H184*$K184*(1-$N$11))</f>
        <v/>
      </c>
      <c r="P184" s="165" t="str">
        <f aca="false">IF($J184=0,"",+$H184*$K184*(1-$N$11)*(1+$I184%))</f>
        <v/>
      </c>
      <c r="Q184" s="166" t="str">
        <f aca="false">+IF($Q$11=Calcoli!$C$2,'MODULO ORDINE'!P184,'MODULO ORDINE'!O184)</f>
        <v/>
      </c>
      <c r="R184" s="167"/>
      <c r="S184" s="168" t="str">
        <f aca="false">+IF(J184=0,"",IF($S$11=Calcoli!$C$2,$P184/'MODULO ORDINE'!K184,$O184/'MODULO ORDINE'!K184))</f>
        <v/>
      </c>
      <c r="T184" s="169"/>
      <c r="U184" s="174"/>
      <c r="V184" s="175"/>
    </row>
    <row r="185" customFormat="false" ht="29.15" hidden="false" customHeight="false" outlineLevel="0" collapsed="false">
      <c r="E185" s="157" t="s">
        <v>459</v>
      </c>
      <c r="F185" s="191" t="s">
        <v>460</v>
      </c>
      <c r="G185" s="159" t="n">
        <v>1</v>
      </c>
      <c r="H185" s="160" t="n">
        <f aca="false">+IF('Dati CLIENTE'!$C$3="spedito",VLOOKUP($E185,Calcoli!$B$8:$F$263,5,FALSE()),VLOOKUP($E185,Calcoli!$B$8:$F$263,4,FALSE()))</f>
        <v>34.9</v>
      </c>
      <c r="I185" s="159" t="n">
        <v>10</v>
      </c>
      <c r="J185" s="161"/>
      <c r="K185" s="162" t="str">
        <f aca="false">IF(J185=0,"",+J185*G185)</f>
        <v/>
      </c>
      <c r="L185" s="163" t="str">
        <f aca="false">IF(J185=0,"",+K185*H185)</f>
        <v/>
      </c>
      <c r="M185" s="164" t="str">
        <f aca="false">IF(J185=0,"",+K185*H185*(1+I185%))</f>
        <v/>
      </c>
      <c r="N185" s="163" t="str">
        <f aca="false">IF(J185=0,"",+L185-O185)</f>
        <v/>
      </c>
      <c r="O185" s="165" t="str">
        <f aca="false">IF($J185=0,"",+$H185*$K185*(1-$N$11))</f>
        <v/>
      </c>
      <c r="P185" s="165" t="str">
        <f aca="false">IF($J185=0,"",+$H185*$K185*(1-$N$11)*(1+$I185%))</f>
        <v/>
      </c>
      <c r="Q185" s="166" t="str">
        <f aca="false">+IF($Q$11=Calcoli!$C$2,'MODULO ORDINE'!P185,'MODULO ORDINE'!O185)</f>
        <v/>
      </c>
      <c r="R185" s="167"/>
      <c r="S185" s="168" t="str">
        <f aca="false">+IF(J185=0,"",IF($S$11=Calcoli!$C$2,$P185/'MODULO ORDINE'!K185,$O185/'MODULO ORDINE'!K185))</f>
        <v/>
      </c>
      <c r="T185" s="169"/>
      <c r="U185" s="174"/>
      <c r="V185" s="175"/>
    </row>
    <row r="186" customFormat="false" ht="29.15" hidden="false" customHeight="false" outlineLevel="0" collapsed="false">
      <c r="E186" s="157" t="s">
        <v>461</v>
      </c>
      <c r="F186" s="191" t="s">
        <v>462</v>
      </c>
      <c r="G186" s="159" t="n">
        <v>1</v>
      </c>
      <c r="H186" s="160" t="n">
        <f aca="false">+IF('Dati CLIENTE'!$C$3="spedito",VLOOKUP($E186,Calcoli!$B$8:$F$263,5,FALSE()),VLOOKUP($E186,Calcoli!$B$8:$F$263,4,FALSE()))</f>
        <v>38.5</v>
      </c>
      <c r="I186" s="159" t="n">
        <v>10</v>
      </c>
      <c r="J186" s="161"/>
      <c r="K186" s="162" t="str">
        <f aca="false">IF(J186=0,"",+J186*G186)</f>
        <v/>
      </c>
      <c r="L186" s="163" t="str">
        <f aca="false">IF(J186=0,"",+K186*H186)</f>
        <v/>
      </c>
      <c r="M186" s="164" t="str">
        <f aca="false">IF(J186=0,"",+K186*H186*(1+I186%))</f>
        <v/>
      </c>
      <c r="N186" s="163" t="str">
        <f aca="false">IF(J186=0,"",+L186-O186)</f>
        <v/>
      </c>
      <c r="O186" s="165" t="str">
        <f aca="false">IF($J186=0,"",+$H186*$K186*(1-$N$11))</f>
        <v/>
      </c>
      <c r="P186" s="165" t="str">
        <f aca="false">IF($J186=0,"",+$H186*$K186*(1-$N$11)*(1+$I186%))</f>
        <v/>
      </c>
      <c r="Q186" s="166" t="str">
        <f aca="false">+IF($Q$11=Calcoli!$C$2,'MODULO ORDINE'!P186,'MODULO ORDINE'!O186)</f>
        <v/>
      </c>
      <c r="R186" s="167"/>
      <c r="S186" s="168" t="str">
        <f aca="false">+IF(J186=0,"",IF($S$11=Calcoli!$C$2,$P186/'MODULO ORDINE'!K186,$O186/'MODULO ORDINE'!K186))</f>
        <v/>
      </c>
      <c r="T186" s="169"/>
      <c r="U186" s="174"/>
      <c r="V186" s="175"/>
    </row>
    <row r="187" customFormat="false" ht="29.15" hidden="false" customHeight="false" outlineLevel="0" collapsed="false">
      <c r="E187" s="157" t="s">
        <v>463</v>
      </c>
      <c r="F187" s="191" t="s">
        <v>464</v>
      </c>
      <c r="G187" s="159" t="n">
        <v>1</v>
      </c>
      <c r="H187" s="160" t="n">
        <f aca="false">+IF('Dati CLIENTE'!$C$3="spedito",VLOOKUP($E187,Calcoli!$B$8:$F$263,5,FALSE()),VLOOKUP($E187,Calcoli!$B$8:$F$263,4,FALSE()))</f>
        <v>38.5</v>
      </c>
      <c r="I187" s="159" t="n">
        <v>10</v>
      </c>
      <c r="J187" s="161"/>
      <c r="K187" s="162" t="str">
        <f aca="false">IF(J187=0,"",+J187*G187)</f>
        <v/>
      </c>
      <c r="L187" s="163" t="str">
        <f aca="false">IF(J187=0,"",+K187*H187)</f>
        <v/>
      </c>
      <c r="M187" s="164" t="str">
        <f aca="false">IF(J187=0,"",+K187*H187*(1+I187%))</f>
        <v/>
      </c>
      <c r="N187" s="163" t="str">
        <f aca="false">IF(J187=0,"",+L187-O187)</f>
        <v/>
      </c>
      <c r="O187" s="165" t="str">
        <f aca="false">IF($J187=0,"",+$H187*$K187*(1-$N$11))</f>
        <v/>
      </c>
      <c r="P187" s="165" t="str">
        <f aca="false">IF($J187=0,"",+$H187*$K187*(1-$N$11)*(1+$I187%))</f>
        <v/>
      </c>
      <c r="Q187" s="166" t="str">
        <f aca="false">+IF($Q$11=Calcoli!$C$2,'MODULO ORDINE'!P187,'MODULO ORDINE'!O187)</f>
        <v/>
      </c>
      <c r="R187" s="167"/>
      <c r="S187" s="168" t="str">
        <f aca="false">+IF(J187=0,"",IF($S$11=Calcoli!$C$2,$P187/'MODULO ORDINE'!K187,$O187/'MODULO ORDINE'!K187))</f>
        <v/>
      </c>
      <c r="T187" s="169"/>
      <c r="U187" s="174"/>
      <c r="V187" s="175"/>
    </row>
    <row r="188" customFormat="false" ht="29.15" hidden="false" customHeight="false" outlineLevel="0" collapsed="false">
      <c r="E188" s="193"/>
      <c r="F188" s="209" t="s">
        <v>465</v>
      </c>
      <c r="G188" s="159"/>
      <c r="H188" s="160"/>
      <c r="I188" s="159"/>
      <c r="J188" s="161"/>
      <c r="K188" s="162" t="str">
        <f aca="false">IF(J188=0,"",+J188*G188)</f>
        <v/>
      </c>
      <c r="L188" s="163" t="str">
        <f aca="false">IF(J188=0,"",+K188*H188)</f>
        <v/>
      </c>
      <c r="M188" s="164" t="str">
        <f aca="false">IF(J188=0,"",+K188*H188*(1+I188%))</f>
        <v/>
      </c>
      <c r="N188" s="163" t="str">
        <f aca="false">IF(J188=0,"",+L188-O188)</f>
        <v/>
      </c>
      <c r="O188" s="165" t="str">
        <f aca="false">IF($J188=0,"",+$H188*$K188*(1-$N$11))</f>
        <v/>
      </c>
      <c r="P188" s="165" t="str">
        <f aca="false">IF($J188=0,"",+$H188*$K188*(1-$N$11)*(1+$I188%))</f>
        <v/>
      </c>
      <c r="Q188" s="166" t="str">
        <f aca="false">+IF($Q$11=Calcoli!$C$2,'MODULO ORDINE'!P188,'MODULO ORDINE'!O188)</f>
        <v/>
      </c>
      <c r="R188" s="167"/>
      <c r="S188" s="168" t="str">
        <f aca="false">+IF(J188=0,"",IF($S$11=Calcoli!$C$2,$P188/'MODULO ORDINE'!K188,$O188/'MODULO ORDINE'!K188))</f>
        <v/>
      </c>
      <c r="T188" s="169"/>
      <c r="U188" s="174" t="s">
        <v>418</v>
      </c>
      <c r="V188" s="175"/>
      <c r="W188" s="100" t="n">
        <f aca="false">+J188</f>
        <v>0</v>
      </c>
    </row>
    <row r="189" customFormat="false" ht="29.15" hidden="false" customHeight="false" outlineLevel="0" collapsed="false">
      <c r="E189" s="193" t="s">
        <v>466</v>
      </c>
      <c r="F189" s="191" t="s">
        <v>467</v>
      </c>
      <c r="G189" s="159" t="n">
        <v>12</v>
      </c>
      <c r="H189" s="160" t="n">
        <f aca="false">+IF('Dati CLIENTE'!$C$3="spedito",VLOOKUP($E189,Calcoli!$B$8:$F$263,5,FALSE()),VLOOKUP($E189,Calcoli!$B$8:$F$263,4,FALSE()))</f>
        <v>1.25</v>
      </c>
      <c r="I189" s="159" t="n">
        <v>10</v>
      </c>
      <c r="J189" s="161"/>
      <c r="K189" s="162" t="str">
        <f aca="false">IF(J189=0,"",+J189*G189)</f>
        <v/>
      </c>
      <c r="L189" s="163" t="str">
        <f aca="false">IF(J189=0,"",+K189*H189)</f>
        <v/>
      </c>
      <c r="M189" s="164" t="str">
        <f aca="false">IF(J189=0,"",+K189*H189*(1+I189%))</f>
        <v/>
      </c>
      <c r="N189" s="163" t="str">
        <f aca="false">IF(J189=0,"",+L189-O189)</f>
        <v/>
      </c>
      <c r="O189" s="165" t="str">
        <f aca="false">IF($J189=0,"",+$H189*$K189*(1-$N$11))</f>
        <v/>
      </c>
      <c r="P189" s="165" t="str">
        <f aca="false">IF($J189=0,"",+$H189*$K189*(1-$N$11)*(1+$I189%))</f>
        <v/>
      </c>
      <c r="Q189" s="166" t="str">
        <f aca="false">+IF($Q$11=Calcoli!$C$2,'MODULO ORDINE'!P189,'MODULO ORDINE'!O189)</f>
        <v/>
      </c>
      <c r="R189" s="167"/>
      <c r="S189" s="168" t="str">
        <f aca="false">+IF(J189=0,"",IF($S$11=Calcoli!$C$2,$P189/'MODULO ORDINE'!K189,$O189/'MODULO ORDINE'!K189))</f>
        <v/>
      </c>
      <c r="T189" s="169"/>
      <c r="U189" s="174" t="s">
        <v>468</v>
      </c>
      <c r="V189" s="175"/>
      <c r="W189" s="100" t="n">
        <f aca="false">+J189</f>
        <v>0</v>
      </c>
    </row>
    <row r="190" customFormat="false" ht="29.15" hidden="false" customHeight="false" outlineLevel="0" collapsed="false">
      <c r="E190" s="193" t="s">
        <v>469</v>
      </c>
      <c r="F190" s="191" t="s">
        <v>470</v>
      </c>
      <c r="G190" s="159" t="n">
        <v>12</v>
      </c>
      <c r="H190" s="160" t="n">
        <f aca="false">+IF('Dati CLIENTE'!$C$3="spedito",VLOOKUP($E190,Calcoli!$B$8:$F$263,5,FALSE()),VLOOKUP($E190,Calcoli!$B$8:$F$263,4,FALSE()))</f>
        <v>1.25</v>
      </c>
      <c r="I190" s="159" t="n">
        <v>10</v>
      </c>
      <c r="J190" s="161"/>
      <c r="K190" s="162" t="str">
        <f aca="false">IF(J190=0,"",+J190*G190)</f>
        <v/>
      </c>
      <c r="L190" s="163" t="str">
        <f aca="false">IF(J190=0,"",+K190*H190)</f>
        <v/>
      </c>
      <c r="M190" s="164" t="str">
        <f aca="false">IF(J190=0,"",+K190*H190*(1+I190%))</f>
        <v/>
      </c>
      <c r="N190" s="163" t="str">
        <f aca="false">IF(J190=0,"",+L190-O190)</f>
        <v/>
      </c>
      <c r="O190" s="165" t="str">
        <f aca="false">IF($J190=0,"",+$H190*$K190*(1-$N$11))</f>
        <v/>
      </c>
      <c r="P190" s="165" t="str">
        <f aca="false">IF($J190=0,"",+$H190*$K190*(1-$N$11)*(1+$I190%))</f>
        <v/>
      </c>
      <c r="Q190" s="166" t="str">
        <f aca="false">+IF($Q$11=Calcoli!$C$2,'MODULO ORDINE'!P190,'MODULO ORDINE'!O190)</f>
        <v/>
      </c>
      <c r="R190" s="167"/>
      <c r="S190" s="168" t="str">
        <f aca="false">+IF(J190=0,"",IF($S$11=Calcoli!$C$2,$P190/'MODULO ORDINE'!K190,$O190/'MODULO ORDINE'!K190))</f>
        <v/>
      </c>
      <c r="T190" s="169"/>
      <c r="U190" s="174"/>
      <c r="V190" s="175"/>
    </row>
    <row r="191" customFormat="false" ht="29.15" hidden="false" customHeight="false" outlineLevel="0" collapsed="false">
      <c r="E191" s="193" t="s">
        <v>471</v>
      </c>
      <c r="F191" s="191" t="s">
        <v>472</v>
      </c>
      <c r="G191" s="159" t="n">
        <v>12</v>
      </c>
      <c r="H191" s="160" t="n">
        <f aca="false">+IF('Dati CLIENTE'!$C$3="spedito",VLOOKUP($E191,Calcoli!$B$8:$F$263,5,FALSE()),VLOOKUP($E191,Calcoli!$B$8:$F$263,4,FALSE()))</f>
        <v>1.25</v>
      </c>
      <c r="I191" s="159" t="n">
        <v>10</v>
      </c>
      <c r="J191" s="161"/>
      <c r="K191" s="162" t="str">
        <f aca="false">IF(J191=0,"",+J191*G191)</f>
        <v/>
      </c>
      <c r="L191" s="163" t="str">
        <f aca="false">IF(J191=0,"",+K191*H191)</f>
        <v/>
      </c>
      <c r="M191" s="164" t="str">
        <f aca="false">IF(J191=0,"",+K191*H191*(1+I191%))</f>
        <v/>
      </c>
      <c r="N191" s="163" t="str">
        <f aca="false">IF(J191=0,"",+L191-O191)</f>
        <v/>
      </c>
      <c r="O191" s="165" t="str">
        <f aca="false">IF($J191=0,"",+$H191*$K191*(1-$N$11))</f>
        <v/>
      </c>
      <c r="P191" s="165" t="str">
        <f aca="false">IF($J191=0,"",+$H191*$K191*(1-$N$11)*(1+$I191%))</f>
        <v/>
      </c>
      <c r="Q191" s="166" t="str">
        <f aca="false">+IF($Q$11=Calcoli!$C$2,'MODULO ORDINE'!P191,'MODULO ORDINE'!O191)</f>
        <v/>
      </c>
      <c r="R191" s="167"/>
      <c r="S191" s="168" t="str">
        <f aca="false">+IF(J191=0,"",IF($S$11=Calcoli!$C$2,$P191/'MODULO ORDINE'!K191,$O191/'MODULO ORDINE'!K191))</f>
        <v/>
      </c>
      <c r="T191" s="169"/>
      <c r="U191" s="174"/>
      <c r="V191" s="175"/>
    </row>
    <row r="192" customFormat="false" ht="29.15" hidden="false" customHeight="false" outlineLevel="0" collapsed="false">
      <c r="E192" s="193" t="s">
        <v>473</v>
      </c>
      <c r="F192" s="191" t="s">
        <v>474</v>
      </c>
      <c r="G192" s="159" t="n">
        <v>12</v>
      </c>
      <c r="H192" s="160" t="n">
        <f aca="false">+IF('Dati CLIENTE'!$C$3="spedito",VLOOKUP($E192,Calcoli!$B$8:$F$263,5,FALSE()),VLOOKUP($E192,Calcoli!$B$8:$F$263,4,FALSE()))</f>
        <v>1.25</v>
      </c>
      <c r="I192" s="159" t="n">
        <v>10</v>
      </c>
      <c r="J192" s="161"/>
      <c r="K192" s="162" t="str">
        <f aca="false">IF(J192=0,"",+J192*G192)</f>
        <v/>
      </c>
      <c r="L192" s="163" t="str">
        <f aca="false">IF(J192=0,"",+K192*H192)</f>
        <v/>
      </c>
      <c r="M192" s="164" t="str">
        <f aca="false">IF(J192=0,"",+K192*H192*(1+I192%))</f>
        <v/>
      </c>
      <c r="N192" s="163" t="str">
        <f aca="false">IF(J192=0,"",+L192-O192)</f>
        <v/>
      </c>
      <c r="O192" s="165" t="str">
        <f aca="false">IF($J192=0,"",+$H192*$K192*(1-$N$11))</f>
        <v/>
      </c>
      <c r="P192" s="165" t="str">
        <f aca="false">IF($J192=0,"",+$H192*$K192*(1-$N$11)*(1+$I192%))</f>
        <v/>
      </c>
      <c r="Q192" s="166" t="str">
        <f aca="false">+IF($Q$11=Calcoli!$C$2,'MODULO ORDINE'!P192,'MODULO ORDINE'!O192)</f>
        <v/>
      </c>
      <c r="R192" s="167"/>
      <c r="S192" s="168" t="str">
        <f aca="false">+IF(J192=0,"",IF($S$11=Calcoli!$C$2,$P192/'MODULO ORDINE'!K192,$O192/'MODULO ORDINE'!K192))</f>
        <v/>
      </c>
      <c r="T192" s="169"/>
      <c r="U192" s="174"/>
      <c r="V192" s="175"/>
    </row>
    <row r="193" customFormat="false" ht="29.15" hidden="false" customHeight="false" outlineLevel="0" collapsed="false">
      <c r="E193" s="193" t="s">
        <v>475</v>
      </c>
      <c r="F193" s="191" t="s">
        <v>476</v>
      </c>
      <c r="G193" s="159" t="n">
        <v>12</v>
      </c>
      <c r="H193" s="160" t="n">
        <f aca="false">+IF('Dati CLIENTE'!$C$3="spedito",VLOOKUP($E193,Calcoli!$B$8:$F$263,5,FALSE()),VLOOKUP($E193,Calcoli!$B$8:$F$263,4,FALSE()))</f>
        <v>2.6</v>
      </c>
      <c r="I193" s="159" t="n">
        <v>10</v>
      </c>
      <c r="J193" s="161"/>
      <c r="K193" s="162" t="str">
        <f aca="false">IF(J193=0,"",+J193*G193)</f>
        <v/>
      </c>
      <c r="L193" s="163" t="str">
        <f aca="false">IF(J193=0,"",+K193*H193)</f>
        <v/>
      </c>
      <c r="M193" s="164" t="str">
        <f aca="false">IF(J193=0,"",+K193*H193*(1+I193%))</f>
        <v/>
      </c>
      <c r="N193" s="163" t="str">
        <f aca="false">IF(J193=0,"",+L193-O193)</f>
        <v/>
      </c>
      <c r="O193" s="165" t="str">
        <f aca="false">IF($J193=0,"",+$H193*$K193*(1-$N$11))</f>
        <v/>
      </c>
      <c r="P193" s="165" t="str">
        <f aca="false">IF($J193=0,"",+$H193*$K193*(1-$N$11)*(1+$I193%))</f>
        <v/>
      </c>
      <c r="Q193" s="166" t="str">
        <f aca="false">+IF($Q$11=Calcoli!$C$2,'MODULO ORDINE'!P193,'MODULO ORDINE'!O193)</f>
        <v/>
      </c>
      <c r="R193" s="167"/>
      <c r="S193" s="168" t="str">
        <f aca="false">+IF(J193=0,"",IF($S$11=Calcoli!$C$2,$P193/'MODULO ORDINE'!K193,$O193/'MODULO ORDINE'!K193))</f>
        <v/>
      </c>
      <c r="T193" s="169"/>
      <c r="U193" s="174"/>
      <c r="V193" s="175"/>
    </row>
    <row r="194" customFormat="false" ht="29.15" hidden="false" customHeight="false" outlineLevel="0" collapsed="false">
      <c r="E194" s="193" t="s">
        <v>477</v>
      </c>
      <c r="F194" s="191" t="s">
        <v>478</v>
      </c>
      <c r="G194" s="159" t="n">
        <v>6</v>
      </c>
      <c r="H194" s="160" t="n">
        <f aca="false">+IF('Dati CLIENTE'!$C$3="spedito",VLOOKUP($E194,Calcoli!$B$8:$F$263,5,FALSE()),VLOOKUP($E194,Calcoli!$B$8:$F$263,4,FALSE()))</f>
        <v>2.4</v>
      </c>
      <c r="I194" s="159" t="n">
        <v>22</v>
      </c>
      <c r="J194" s="161"/>
      <c r="K194" s="162" t="str">
        <f aca="false">IF(J194=0,"",+J194*G194)</f>
        <v/>
      </c>
      <c r="L194" s="163" t="str">
        <f aca="false">IF(J194=0,"",+K194*H194)</f>
        <v/>
      </c>
      <c r="M194" s="164" t="str">
        <f aca="false">IF(J194=0,"",+K194*H194*(1+I194%))</f>
        <v/>
      </c>
      <c r="N194" s="163" t="str">
        <f aca="false">IF(J194=0,"",+L194-O194)</f>
        <v/>
      </c>
      <c r="O194" s="165" t="str">
        <f aca="false">IF($J194=0,"",+$H194*$K194*(1-$N$11))</f>
        <v/>
      </c>
      <c r="P194" s="165" t="str">
        <f aca="false">IF($J194=0,"",+$H194*$K194*(1-$N$11)*(1+$I194%))</f>
        <v/>
      </c>
      <c r="Q194" s="166" t="str">
        <f aca="false">+IF($Q$11=Calcoli!$C$2,'MODULO ORDINE'!P194,'MODULO ORDINE'!O194)</f>
        <v/>
      </c>
      <c r="R194" s="167"/>
      <c r="S194" s="168" t="str">
        <f aca="false">+IF(J194=0,"",IF($S$11=Calcoli!$C$2,$P194/'MODULO ORDINE'!K194,$O194/'MODULO ORDINE'!K194))</f>
        <v/>
      </c>
      <c r="T194" s="169"/>
      <c r="U194" s="174"/>
      <c r="V194" s="175"/>
    </row>
    <row r="195" customFormat="false" ht="29.15" hidden="false" customHeight="false" outlineLevel="0" collapsed="false">
      <c r="E195" s="193" t="s">
        <v>479</v>
      </c>
      <c r="F195" s="191" t="s">
        <v>480</v>
      </c>
      <c r="G195" s="159" t="n">
        <v>6</v>
      </c>
      <c r="H195" s="160" t="n">
        <f aca="false">+IF('Dati CLIENTE'!$C$3="spedito",VLOOKUP($E195,Calcoli!$B$8:$F$263,5,FALSE()),VLOOKUP($E195,Calcoli!$B$8:$F$263,4,FALSE()))</f>
        <v>2.4</v>
      </c>
      <c r="I195" s="159" t="n">
        <v>22</v>
      </c>
      <c r="J195" s="161"/>
      <c r="K195" s="162" t="str">
        <f aca="false">IF(J195=0,"",+J195*G195)</f>
        <v/>
      </c>
      <c r="L195" s="163" t="str">
        <f aca="false">IF(J195=0,"",+K195*H195)</f>
        <v/>
      </c>
      <c r="M195" s="164" t="str">
        <f aca="false">IF(J195=0,"",+K195*H195*(1+I195%))</f>
        <v/>
      </c>
      <c r="N195" s="163" t="str">
        <f aca="false">IF(J195=0,"",+L195-O195)</f>
        <v/>
      </c>
      <c r="O195" s="165" t="str">
        <f aca="false">IF($J195=0,"",+$H195*$K195*(1-$N$11))</f>
        <v/>
      </c>
      <c r="P195" s="165" t="str">
        <f aca="false">IF($J195=0,"",+$H195*$K195*(1-$N$11)*(1+$I195%))</f>
        <v/>
      </c>
      <c r="Q195" s="166" t="str">
        <f aca="false">+IF($Q$11=Calcoli!$C$2,'MODULO ORDINE'!P195,'MODULO ORDINE'!O195)</f>
        <v/>
      </c>
      <c r="R195" s="167"/>
      <c r="S195" s="168" t="str">
        <f aca="false">+IF(J195=0,"",IF($S$11=Calcoli!$C$2,$P195/'MODULO ORDINE'!K195,$O195/'MODULO ORDINE'!K195))</f>
        <v/>
      </c>
      <c r="T195" s="169"/>
      <c r="U195" s="174"/>
      <c r="V195" s="175"/>
    </row>
    <row r="196" customFormat="false" ht="29.15" hidden="false" customHeight="false" outlineLevel="0" collapsed="false">
      <c r="E196" s="193" t="s">
        <v>481</v>
      </c>
      <c r="F196" s="191" t="s">
        <v>482</v>
      </c>
      <c r="G196" s="159" t="n">
        <v>12</v>
      </c>
      <c r="H196" s="160" t="n">
        <f aca="false">+IF('Dati CLIENTE'!$C$3="spedito",VLOOKUP($E196,Calcoli!$B$8:$F$263,5,FALSE()),VLOOKUP($E196,Calcoli!$B$8:$F$263,4,FALSE()))</f>
        <v>2.2</v>
      </c>
      <c r="I196" s="159" t="n">
        <v>22</v>
      </c>
      <c r="J196" s="161"/>
      <c r="K196" s="162" t="str">
        <f aca="false">IF(J196=0,"",+J196*G196)</f>
        <v/>
      </c>
      <c r="L196" s="163" t="str">
        <f aca="false">IF(J196=0,"",+K196*H196)</f>
        <v/>
      </c>
      <c r="M196" s="164" t="str">
        <f aca="false">IF(J196=0,"",+K196*H196*(1+I196%))</f>
        <v/>
      </c>
      <c r="N196" s="163" t="str">
        <f aca="false">IF(J196=0,"",+L196-O196)</f>
        <v/>
      </c>
      <c r="O196" s="165" t="str">
        <f aca="false">IF($J196=0,"",+$H196*$K196*(1-$N$11))</f>
        <v/>
      </c>
      <c r="P196" s="165" t="str">
        <f aca="false">IF($J196=0,"",+$H196*$K196*(1-$N$11)*(1+$I196%))</f>
        <v/>
      </c>
      <c r="Q196" s="166" t="str">
        <f aca="false">+IF($Q$11=Calcoli!$C$2,'MODULO ORDINE'!P196,'MODULO ORDINE'!O196)</f>
        <v/>
      </c>
      <c r="R196" s="167"/>
      <c r="S196" s="168" t="str">
        <f aca="false">+IF(J196=0,"",IF($S$11=Calcoli!$C$2,$P196/'MODULO ORDINE'!K196,$O196/'MODULO ORDINE'!K196))</f>
        <v/>
      </c>
      <c r="T196" s="169"/>
      <c r="U196" s="174"/>
      <c r="V196" s="175"/>
    </row>
    <row r="197" customFormat="false" ht="29.15" hidden="false" customHeight="false" outlineLevel="0" collapsed="false">
      <c r="E197" s="193" t="s">
        <v>483</v>
      </c>
      <c r="F197" s="191" t="s">
        <v>484</v>
      </c>
      <c r="G197" s="159" t="n">
        <v>1</v>
      </c>
      <c r="H197" s="160" t="n">
        <f aca="false">+IF('Dati CLIENTE'!$C$3="spedito",VLOOKUP($E197,Calcoli!$B$8:$F$263,5,FALSE()),VLOOKUP($E197,Calcoli!$B$8:$F$263,4,FALSE()))</f>
        <v>8.8</v>
      </c>
      <c r="I197" s="159" t="n">
        <v>22</v>
      </c>
      <c r="J197" s="161"/>
      <c r="K197" s="162" t="str">
        <f aca="false">IF(J197=0,"",+J197*G197)</f>
        <v/>
      </c>
      <c r="L197" s="163" t="str">
        <f aca="false">IF(J197=0,"",+K197*H197)</f>
        <v/>
      </c>
      <c r="M197" s="164" t="str">
        <f aca="false">IF(J197=0,"",+K197*H197*(1+I197%))</f>
        <v/>
      </c>
      <c r="N197" s="163" t="str">
        <f aca="false">IF(J197=0,"",+L197-O197)</f>
        <v/>
      </c>
      <c r="O197" s="165" t="str">
        <f aca="false">IF($J197=0,"",+$H197*$K197*(1-$N$11))</f>
        <v/>
      </c>
      <c r="P197" s="165" t="str">
        <f aca="false">IF($J197=0,"",+$H197*$K197*(1-$N$11)*(1+$I197%))</f>
        <v/>
      </c>
      <c r="Q197" s="166" t="str">
        <f aca="false">+IF($Q$11=Calcoli!$C$2,'MODULO ORDINE'!P197,'MODULO ORDINE'!O197)</f>
        <v/>
      </c>
      <c r="R197" s="167"/>
      <c r="S197" s="168" t="str">
        <f aca="false">+IF(J197=0,"",IF($S$11=Calcoli!$C$2,$P197/'MODULO ORDINE'!K197,$O197/'MODULO ORDINE'!K197))</f>
        <v/>
      </c>
      <c r="T197" s="169"/>
      <c r="U197" s="174"/>
      <c r="V197" s="175"/>
    </row>
    <row r="198" customFormat="false" ht="29.15" hidden="false" customHeight="false" outlineLevel="0" collapsed="false">
      <c r="E198" s="157"/>
      <c r="F198" s="207" t="s">
        <v>485</v>
      </c>
      <c r="G198" s="159"/>
      <c r="H198" s="160"/>
      <c r="I198" s="159"/>
      <c r="J198" s="161"/>
      <c r="K198" s="162" t="str">
        <f aca="false">IF(J198=0,"",+J198*G198)</f>
        <v/>
      </c>
      <c r="L198" s="163" t="str">
        <f aca="false">IF(J198=0,"",+K198*H198)</f>
        <v/>
      </c>
      <c r="M198" s="164" t="str">
        <f aca="false">IF(J198=0,"",+K198*H198*(1+I198%))</f>
        <v/>
      </c>
      <c r="N198" s="163" t="str">
        <f aca="false">IF(J198=0,"",+L198-O198)</f>
        <v/>
      </c>
      <c r="O198" s="165" t="str">
        <f aca="false">IF($J198=0,"",+$H198*$K198*(1-$N$11))</f>
        <v/>
      </c>
      <c r="P198" s="165" t="str">
        <f aca="false">IF($J198=0,"",+$H198*$K198*(1-$N$11)*(1+$I198%))</f>
        <v/>
      </c>
      <c r="Q198" s="166" t="str">
        <f aca="false">+IF($Q$11=Calcoli!$C$2,'MODULO ORDINE'!P198,'MODULO ORDINE'!O198)</f>
        <v/>
      </c>
      <c r="R198" s="167"/>
      <c r="S198" s="168" t="str">
        <f aca="false">+IF(J198=0,"",IF($S$11=Calcoli!$C$2,$P198/'MODULO ORDINE'!K198,$O198/'MODULO ORDINE'!K198))</f>
        <v/>
      </c>
      <c r="T198" s="154"/>
      <c r="U198" s="174" t="s">
        <v>486</v>
      </c>
      <c r="V198" s="175"/>
      <c r="W198" s="100" t="n">
        <f aca="false">+J198</f>
        <v>0</v>
      </c>
    </row>
    <row r="199" customFormat="false" ht="29.15" hidden="false" customHeight="false" outlineLevel="0" collapsed="false">
      <c r="E199" s="157" t="s">
        <v>487</v>
      </c>
      <c r="F199" s="158" t="s">
        <v>488</v>
      </c>
      <c r="G199" s="159" t="n">
        <v>6</v>
      </c>
      <c r="H199" s="160" t="n">
        <f aca="false">+IF('Dati CLIENTE'!$C$3="spedito",VLOOKUP($E199,Calcoli!$B$8:$F$263,5,FALSE()),VLOOKUP($E199,Calcoli!$B$8:$F$263,4,FALSE()))</f>
        <v>2.95</v>
      </c>
      <c r="I199" s="159" t="n">
        <v>10</v>
      </c>
      <c r="J199" s="161"/>
      <c r="K199" s="162" t="str">
        <f aca="false">IF(J199=0,"",+J199*G199)</f>
        <v/>
      </c>
      <c r="L199" s="163" t="str">
        <f aca="false">IF(J199=0,"",+K199*H199)</f>
        <v/>
      </c>
      <c r="M199" s="164" t="str">
        <f aca="false">IF(J199=0,"",+K199*H199*(1+I199%))</f>
        <v/>
      </c>
      <c r="N199" s="163" t="str">
        <f aca="false">IF(J199=0,"",+L199-O199)</f>
        <v/>
      </c>
      <c r="O199" s="165" t="str">
        <f aca="false">IF($J199=0,"",+$H199*$K199*(1-$N$11))</f>
        <v/>
      </c>
      <c r="P199" s="165" t="str">
        <f aca="false">IF($J199=0,"",+$H199*$K199*(1-$N$11)*(1+$I199%))</f>
        <v/>
      </c>
      <c r="Q199" s="166" t="str">
        <f aca="false">+IF($Q$11=Calcoli!$C$2,'MODULO ORDINE'!P199,'MODULO ORDINE'!O199)</f>
        <v/>
      </c>
      <c r="R199" s="167"/>
      <c r="S199" s="168" t="str">
        <f aca="false">+IF(J199=0,"",IF($S$11=Calcoli!$C$2,$P199/'MODULO ORDINE'!K199,$O199/'MODULO ORDINE'!K199))</f>
        <v/>
      </c>
      <c r="T199" s="169"/>
      <c r="U199" s="174" t="s">
        <v>489</v>
      </c>
      <c r="V199" s="175"/>
      <c r="W199" s="100" t="n">
        <f aca="false">+J199</f>
        <v>0</v>
      </c>
    </row>
    <row r="200" customFormat="false" ht="29.15" hidden="false" customHeight="false" outlineLevel="0" collapsed="false">
      <c r="E200" s="157" t="s">
        <v>490</v>
      </c>
      <c r="F200" s="158" t="s">
        <v>491</v>
      </c>
      <c r="G200" s="159" t="n">
        <v>6</v>
      </c>
      <c r="H200" s="160" t="n">
        <f aca="false">+IF('Dati CLIENTE'!$C$3="spedito",VLOOKUP($E200,Calcoli!$B$8:$F$263,5,FALSE()),VLOOKUP($E200,Calcoli!$B$8:$F$263,4,FALSE()))</f>
        <v>2.9</v>
      </c>
      <c r="I200" s="159" t="n">
        <v>10</v>
      </c>
      <c r="J200" s="161"/>
      <c r="K200" s="162" t="str">
        <f aca="false">IF(J200=0,"",+J200*G200)</f>
        <v/>
      </c>
      <c r="L200" s="163" t="str">
        <f aca="false">IF(J200=0,"",+K200*H200)</f>
        <v/>
      </c>
      <c r="M200" s="164" t="str">
        <f aca="false">IF(J200=0,"",+K200*H200*(1+I200%))</f>
        <v/>
      </c>
      <c r="N200" s="163" t="str">
        <f aca="false">IF(J200=0,"",+L200-O200)</f>
        <v/>
      </c>
      <c r="O200" s="165" t="str">
        <f aca="false">IF($J200=0,"",+$H200*$K200*(1-$N$11))</f>
        <v/>
      </c>
      <c r="P200" s="165" t="str">
        <f aca="false">IF($J200=0,"",+$H200*$K200*(1-$N$11)*(1+$I200%))</f>
        <v/>
      </c>
      <c r="Q200" s="166" t="str">
        <f aca="false">+IF($Q$11=Calcoli!$C$2,'MODULO ORDINE'!P200,'MODULO ORDINE'!O200)</f>
        <v/>
      </c>
      <c r="R200" s="167"/>
      <c r="S200" s="168" t="str">
        <f aca="false">+IF(J200=0,"",IF($S$11=Calcoli!$C$2,$P200/'MODULO ORDINE'!K200,$O200/'MODULO ORDINE'!K200))</f>
        <v/>
      </c>
      <c r="T200" s="169"/>
      <c r="U200" s="174" t="s">
        <v>492</v>
      </c>
      <c r="V200" s="175"/>
      <c r="W200" s="100" t="n">
        <f aca="false">+J200</f>
        <v>0</v>
      </c>
    </row>
    <row r="201" customFormat="false" ht="29.15" hidden="false" customHeight="false" outlineLevel="0" collapsed="false">
      <c r="E201" s="157" t="s">
        <v>493</v>
      </c>
      <c r="F201" s="158" t="s">
        <v>494</v>
      </c>
      <c r="G201" s="159" t="n">
        <v>6</v>
      </c>
      <c r="H201" s="160" t="n">
        <f aca="false">+IF('Dati CLIENTE'!$C$3="spedito",VLOOKUP($E201,Calcoli!$B$8:$F$263,5,FALSE()),VLOOKUP($E201,Calcoli!$B$8:$F$263,4,FALSE()))</f>
        <v>3.05</v>
      </c>
      <c r="I201" s="159" t="n">
        <v>10</v>
      </c>
      <c r="J201" s="161"/>
      <c r="K201" s="162" t="str">
        <f aca="false">IF(J201=0,"",+J201*G201)</f>
        <v/>
      </c>
      <c r="L201" s="163" t="str">
        <f aca="false">IF(J201=0,"",+K201*H201)</f>
        <v/>
      </c>
      <c r="M201" s="164" t="str">
        <f aca="false">IF(J201=0,"",+K201*H201*(1+I201%))</f>
        <v/>
      </c>
      <c r="N201" s="163" t="str">
        <f aca="false">IF(J201=0,"",+L201-O201)</f>
        <v/>
      </c>
      <c r="O201" s="165" t="str">
        <f aca="false">IF($J201=0,"",+$H201*$K201*(1-$N$11))</f>
        <v/>
      </c>
      <c r="P201" s="165" t="str">
        <f aca="false">IF($J201=0,"",+$H201*$K201*(1-$N$11)*(1+$I201%))</f>
        <v/>
      </c>
      <c r="Q201" s="166" t="str">
        <f aca="false">+IF($Q$11=Calcoli!$C$2,'MODULO ORDINE'!P201,'MODULO ORDINE'!O201)</f>
        <v/>
      </c>
      <c r="R201" s="167"/>
      <c r="S201" s="168" t="str">
        <f aca="false">+IF(J201=0,"",IF($S$11=Calcoli!$C$2,$P201/'MODULO ORDINE'!K201,$O201/'MODULO ORDINE'!K201))</f>
        <v/>
      </c>
      <c r="T201" s="169"/>
      <c r="U201" s="174" t="s">
        <v>495</v>
      </c>
      <c r="V201" s="175"/>
      <c r="W201" s="100" t="n">
        <f aca="false">+J201</f>
        <v>0</v>
      </c>
    </row>
    <row r="202" customFormat="false" ht="29.15" hidden="false" customHeight="false" outlineLevel="0" collapsed="false">
      <c r="E202" s="157" t="s">
        <v>496</v>
      </c>
      <c r="F202" s="158" t="s">
        <v>497</v>
      </c>
      <c r="G202" s="159" t="n">
        <v>6</v>
      </c>
      <c r="H202" s="160" t="n">
        <f aca="false">+IF('Dati CLIENTE'!$C$3="spedito",VLOOKUP($E202,Calcoli!$B$8:$F$263,5,FALSE()),VLOOKUP($E202,Calcoli!$B$8:$F$263,4,FALSE()))</f>
        <v>3</v>
      </c>
      <c r="I202" s="159" t="n">
        <v>10</v>
      </c>
      <c r="J202" s="161"/>
      <c r="K202" s="162" t="str">
        <f aca="false">IF(J202=0,"",+J202*G202)</f>
        <v/>
      </c>
      <c r="L202" s="163" t="str">
        <f aca="false">IF(J202=0,"",+K202*H202)</f>
        <v/>
      </c>
      <c r="M202" s="164" t="str">
        <f aca="false">IF(J202=0,"",+K202*H202*(1+I202%))</f>
        <v/>
      </c>
      <c r="N202" s="163" t="str">
        <f aca="false">IF(J202=0,"",+L202-O202)</f>
        <v/>
      </c>
      <c r="O202" s="165" t="str">
        <f aca="false">IF($J202=0,"",+$H202*$K202*(1-$N$11))</f>
        <v/>
      </c>
      <c r="P202" s="165" t="str">
        <f aca="false">IF($J202=0,"",+$H202*$K202*(1-$N$11)*(1+$I202%))</f>
        <v/>
      </c>
      <c r="Q202" s="166" t="str">
        <f aca="false">+IF($Q$11=Calcoli!$C$2,'MODULO ORDINE'!P202,'MODULO ORDINE'!O202)</f>
        <v/>
      </c>
      <c r="R202" s="167"/>
      <c r="S202" s="168" t="str">
        <f aca="false">+IF(J202=0,"",IF($S$11=Calcoli!$C$2,$P202/'MODULO ORDINE'!K202,$O202/'MODULO ORDINE'!K202))</f>
        <v/>
      </c>
      <c r="T202" s="169"/>
      <c r="U202" s="174"/>
      <c r="V202" s="175"/>
      <c r="W202" s="100" t="n">
        <f aca="false">+J202</f>
        <v>0</v>
      </c>
    </row>
    <row r="203" customFormat="false" ht="29.15" hidden="false" customHeight="false" outlineLevel="0" collapsed="false">
      <c r="E203" s="157"/>
      <c r="F203" s="207" t="s">
        <v>498</v>
      </c>
      <c r="G203" s="159"/>
      <c r="H203" s="160"/>
      <c r="I203" s="159"/>
      <c r="J203" s="161"/>
      <c r="K203" s="162" t="str">
        <f aca="false">IF(J203=0,"",+J203*G203)</f>
        <v/>
      </c>
      <c r="L203" s="163" t="str">
        <f aca="false">IF(J203=0,"",+K203*H203)</f>
        <v/>
      </c>
      <c r="M203" s="164" t="str">
        <f aca="false">IF(J203=0,"",+K203*H203*(1+I203%))</f>
        <v/>
      </c>
      <c r="N203" s="163" t="str">
        <f aca="false">IF(J203=0,"",+L203-O203)</f>
        <v/>
      </c>
      <c r="O203" s="165" t="str">
        <f aca="false">IF($J203=0,"",+$H203*$K203*(1-$N$11))</f>
        <v/>
      </c>
      <c r="P203" s="165" t="str">
        <f aca="false">IF($J203=0,"",+$H203*$K203*(1-$N$11)*(1+$I203%))</f>
        <v/>
      </c>
      <c r="Q203" s="166" t="str">
        <f aca="false">+IF($Q$11=Calcoli!$C$2,'MODULO ORDINE'!P203,'MODULO ORDINE'!O203)</f>
        <v/>
      </c>
      <c r="R203" s="167"/>
      <c r="S203" s="168" t="str">
        <f aca="false">+IF(J203=0,"",IF($S$11=Calcoli!$C$2,$P203/'MODULO ORDINE'!K203,$O203/'MODULO ORDINE'!K203))</f>
        <v/>
      </c>
      <c r="T203" s="169"/>
      <c r="U203" s="174"/>
      <c r="V203" s="175"/>
      <c r="W203" s="100" t="n">
        <f aca="false">+J203</f>
        <v>0</v>
      </c>
    </row>
    <row r="204" customFormat="false" ht="29.15" hidden="false" customHeight="false" outlineLevel="0" collapsed="false">
      <c r="E204" s="157" t="s">
        <v>499</v>
      </c>
      <c r="F204" s="158" t="s">
        <v>500</v>
      </c>
      <c r="G204" s="159" t="n">
        <v>6</v>
      </c>
      <c r="H204" s="160" t="n">
        <f aca="false">+IF('Dati CLIENTE'!$C$3="spedito",VLOOKUP($E204,Calcoli!$B$8:$F$263,5,FALSE()),VLOOKUP($E204,Calcoli!$B$8:$F$263,4,FALSE()))</f>
        <v>2.05</v>
      </c>
      <c r="I204" s="159" t="n">
        <v>22</v>
      </c>
      <c r="J204" s="161"/>
      <c r="K204" s="162" t="str">
        <f aca="false">IF(J204=0,"",+J204*G204)</f>
        <v/>
      </c>
      <c r="L204" s="163" t="str">
        <f aca="false">IF(J204=0,"",+K204*H204)</f>
        <v/>
      </c>
      <c r="M204" s="164" t="str">
        <f aca="false">IF(J204=0,"",+K204*H204*(1+I204%))</f>
        <v/>
      </c>
      <c r="N204" s="163" t="str">
        <f aca="false">IF(J204=0,"",+L204-O204)</f>
        <v/>
      </c>
      <c r="O204" s="165" t="str">
        <f aca="false">IF($J204=0,"",+$H204*$K204*(1-$N$11))</f>
        <v/>
      </c>
      <c r="P204" s="165" t="str">
        <f aca="false">IF($J204=0,"",+$H204*$K204*(1-$N$11)*(1+$I204%))</f>
        <v/>
      </c>
      <c r="Q204" s="166" t="str">
        <f aca="false">+IF($Q$11=Calcoli!$C$2,'MODULO ORDINE'!P204,'MODULO ORDINE'!O204)</f>
        <v/>
      </c>
      <c r="R204" s="167"/>
      <c r="S204" s="168" t="str">
        <f aca="false">+IF(J204=0,"",IF($S$11=Calcoli!$C$2,$P204/'MODULO ORDINE'!K204,$O204/'MODULO ORDINE'!K204))</f>
        <v/>
      </c>
      <c r="T204" s="154"/>
      <c r="U204" s="174"/>
      <c r="V204" s="175"/>
      <c r="W204" s="100" t="n">
        <f aca="false">+J204</f>
        <v>0</v>
      </c>
    </row>
    <row r="205" customFormat="false" ht="29.15" hidden="false" customHeight="false" outlineLevel="0" collapsed="false">
      <c r="E205" s="157" t="s">
        <v>501</v>
      </c>
      <c r="F205" s="158" t="s">
        <v>502</v>
      </c>
      <c r="G205" s="159" t="n">
        <v>12</v>
      </c>
      <c r="H205" s="160" t="n">
        <f aca="false">+IF('Dati CLIENTE'!$C$3="spedito",VLOOKUP($E205,Calcoli!$B$8:$F$263,5,FALSE()),VLOOKUP($E205,Calcoli!$B$8:$F$263,4,FALSE()))</f>
        <v>1.8</v>
      </c>
      <c r="I205" s="159" t="n">
        <v>22</v>
      </c>
      <c r="J205" s="161"/>
      <c r="K205" s="162" t="str">
        <f aca="false">IF(J205=0,"",+J205*G205)</f>
        <v/>
      </c>
      <c r="L205" s="163" t="str">
        <f aca="false">IF(J205=0,"",+K205*H205)</f>
        <v/>
      </c>
      <c r="M205" s="164" t="str">
        <f aca="false">IF(J205=0,"",+K205*H205*(1+I205%))</f>
        <v/>
      </c>
      <c r="N205" s="163" t="str">
        <f aca="false">IF(J205=0,"",+L205-O205)</f>
        <v/>
      </c>
      <c r="O205" s="165" t="str">
        <f aca="false">IF($J205=0,"",+$H205*$K205*(1-$N$11))</f>
        <v/>
      </c>
      <c r="P205" s="165" t="str">
        <f aca="false">IF($J205=0,"",+$H205*$K205*(1-$N$11)*(1+$I205%))</f>
        <v/>
      </c>
      <c r="Q205" s="166" t="str">
        <f aca="false">+IF($Q$11=Calcoli!$C$2,'MODULO ORDINE'!P205,'MODULO ORDINE'!O205)</f>
        <v/>
      </c>
      <c r="R205" s="167"/>
      <c r="S205" s="168" t="str">
        <f aca="false">+IF(J205=0,"",IF($S$11=Calcoli!$C$2,$P205/'MODULO ORDINE'!K205,$O205/'MODULO ORDINE'!K205))</f>
        <v/>
      </c>
      <c r="T205" s="169"/>
      <c r="U205" s="174"/>
      <c r="V205" s="175"/>
      <c r="W205" s="100" t="n">
        <f aca="false">+J205</f>
        <v>0</v>
      </c>
    </row>
    <row r="206" customFormat="false" ht="29.15" hidden="false" customHeight="false" outlineLevel="0" collapsed="false">
      <c r="E206" s="157" t="s">
        <v>503</v>
      </c>
      <c r="F206" s="158" t="s">
        <v>504</v>
      </c>
      <c r="G206" s="159" t="n">
        <v>6</v>
      </c>
      <c r="H206" s="160" t="n">
        <f aca="false">+IF('Dati CLIENTE'!$C$3="spedito",VLOOKUP($E206,Calcoli!$B$8:$F$263,5,FALSE()),VLOOKUP($E206,Calcoli!$B$8:$F$263,4,FALSE()))</f>
        <v>2.15</v>
      </c>
      <c r="I206" s="159" t="n">
        <v>22</v>
      </c>
      <c r="J206" s="161"/>
      <c r="K206" s="162" t="str">
        <f aca="false">IF(J206=0,"",+J206*G206)</f>
        <v/>
      </c>
      <c r="L206" s="163" t="str">
        <f aca="false">IF(J206=0,"",+K206*H206)</f>
        <v/>
      </c>
      <c r="M206" s="164" t="str">
        <f aca="false">IF(J206=0,"",+K206*H206*(1+I206%))</f>
        <v/>
      </c>
      <c r="N206" s="163" t="str">
        <f aca="false">IF(J206=0,"",+L206-O206)</f>
        <v/>
      </c>
      <c r="O206" s="165" t="str">
        <f aca="false">IF($J206=0,"",+$H206*$K206*(1-$N$11))</f>
        <v/>
      </c>
      <c r="P206" s="165" t="str">
        <f aca="false">IF($J206=0,"",+$H206*$K206*(1-$N$11)*(1+$I206%))</f>
        <v/>
      </c>
      <c r="Q206" s="166" t="str">
        <f aca="false">+IF($Q$11=Calcoli!$C$2,'MODULO ORDINE'!P206,'MODULO ORDINE'!O206)</f>
        <v/>
      </c>
      <c r="R206" s="167"/>
      <c r="S206" s="168" t="str">
        <f aca="false">+IF(J206=0,"",IF($S$11=Calcoli!$C$2,$P206/'MODULO ORDINE'!K206,$O206/'MODULO ORDINE'!K206))</f>
        <v/>
      </c>
      <c r="T206" s="169"/>
      <c r="U206" s="174"/>
      <c r="V206" s="175"/>
      <c r="W206" s="100" t="n">
        <f aca="false">+J206</f>
        <v>0</v>
      </c>
    </row>
    <row r="207" customFormat="false" ht="29.15" hidden="false" customHeight="false" outlineLevel="0" collapsed="false">
      <c r="E207" s="157"/>
      <c r="F207" s="214" t="s">
        <v>505</v>
      </c>
      <c r="G207" s="176"/>
      <c r="H207" s="215"/>
      <c r="I207" s="215"/>
      <c r="J207" s="161"/>
      <c r="K207" s="162" t="str">
        <f aca="false">IF(J207=0,"",+J207*G207)</f>
        <v/>
      </c>
      <c r="L207" s="163" t="str">
        <f aca="false">IF(J207=0,"",+K207*H207)</f>
        <v/>
      </c>
      <c r="M207" s="164" t="str">
        <f aca="false">IF(J207=0,"",+K207*H207*(1+I207%))</f>
        <v/>
      </c>
      <c r="N207" s="163" t="str">
        <f aca="false">IF(J207=0,"",+L207-O207)</f>
        <v/>
      </c>
      <c r="O207" s="165" t="str">
        <f aca="false">IF($J207=0,"",+$H207*$K207*(1-$N$11))</f>
        <v/>
      </c>
      <c r="P207" s="165" t="str">
        <f aca="false">IF($J207=0,"",+$H207*$K207*(1-$N$11)*(1+$I207%))</f>
        <v/>
      </c>
      <c r="Q207" s="166" t="str">
        <f aca="false">+IF($Q$11=Calcoli!$C$2,'MODULO ORDINE'!P207,'MODULO ORDINE'!O207)</f>
        <v/>
      </c>
      <c r="R207" s="167"/>
      <c r="S207" s="168" t="str">
        <f aca="false">+IF(J207=0,"",IF($S$11=Calcoli!$C$2,$P207/'MODULO ORDINE'!K207,$O207/'MODULO ORDINE'!K207))</f>
        <v/>
      </c>
      <c r="T207" s="216"/>
      <c r="U207" s="211"/>
      <c r="V207" s="212"/>
      <c r="W207" s="100" t="n">
        <f aca="false">SUM(W208:W209)</f>
        <v>0</v>
      </c>
    </row>
    <row r="208" customFormat="false" ht="29.15" hidden="false" customHeight="false" outlineLevel="0" collapsed="false">
      <c r="E208" s="217" t="s">
        <v>506</v>
      </c>
      <c r="F208" s="218" t="s">
        <v>507</v>
      </c>
      <c r="G208" s="159" t="n">
        <v>6</v>
      </c>
      <c r="H208" s="160" t="n">
        <f aca="false">+IF('Dati CLIENTE'!$C$3="spedito",VLOOKUP($E208,Calcoli!$B$8:$F$263,5,FALSE()),VLOOKUP($E208,Calcoli!$B$8:$F$263,4,FALSE()))</f>
        <v>7.9</v>
      </c>
      <c r="I208" s="159" t="n">
        <v>10</v>
      </c>
      <c r="J208" s="161"/>
      <c r="K208" s="162" t="str">
        <f aca="false">IF(J208=0,"",+J208*G208)</f>
        <v/>
      </c>
      <c r="L208" s="163" t="str">
        <f aca="false">IF(J208=0,"",+K208*H208)</f>
        <v/>
      </c>
      <c r="M208" s="164" t="str">
        <f aca="false">IF(J208=0,"",+K208*H208*(1+I208%))</f>
        <v/>
      </c>
      <c r="N208" s="163" t="str">
        <f aca="false">IF(J208=0,"",+L208-O208)</f>
        <v/>
      </c>
      <c r="O208" s="165" t="str">
        <f aca="false">IF($J208=0,"",+$H208*$K208*(1-$N$11))</f>
        <v/>
      </c>
      <c r="P208" s="165" t="str">
        <f aca="false">IF($J208=0,"",+$H208*$K208*(1-$N$11)*(1+$I208%))</f>
        <v/>
      </c>
      <c r="Q208" s="166" t="str">
        <f aca="false">+IF($Q$11=Calcoli!$C$2,'MODULO ORDINE'!P208,'MODULO ORDINE'!O208)</f>
        <v/>
      </c>
      <c r="R208" s="167"/>
      <c r="S208" s="168" t="str">
        <f aca="false">+IF(J208=0,"",IF($S$11=Calcoli!$C$2,$P208/'MODULO ORDINE'!K208,$O208/'MODULO ORDINE'!K208))</f>
        <v/>
      </c>
      <c r="W208" s="100" t="n">
        <f aca="false">+J208</f>
        <v>0</v>
      </c>
    </row>
    <row r="209" customFormat="false" ht="29.15" hidden="false" customHeight="false" outlineLevel="0" collapsed="false">
      <c r="E209" s="217" t="s">
        <v>508</v>
      </c>
      <c r="F209" s="218" t="s">
        <v>509</v>
      </c>
      <c r="G209" s="159" t="n">
        <v>12</v>
      </c>
      <c r="H209" s="160" t="n">
        <f aca="false">+IF('Dati CLIENTE'!$C$3="spedito",VLOOKUP($E209,Calcoli!$B$8:$F$263,5,FALSE()),VLOOKUP($E209,Calcoli!$B$8:$F$263,4,FALSE()))</f>
        <v>4.55</v>
      </c>
      <c r="I209" s="159" t="n">
        <v>10</v>
      </c>
      <c r="J209" s="161"/>
      <c r="K209" s="162" t="str">
        <f aca="false">IF(J209=0,"",+J209*G209)</f>
        <v/>
      </c>
      <c r="L209" s="163" t="str">
        <f aca="false">IF(J209=0,"",+K209*H209)</f>
        <v/>
      </c>
      <c r="M209" s="164" t="str">
        <f aca="false">IF(J209=0,"",+K209*H209*(1+I209%))</f>
        <v/>
      </c>
      <c r="N209" s="163" t="str">
        <f aca="false">IF(J209=0,"",+L209-O209)</f>
        <v/>
      </c>
      <c r="O209" s="165" t="str">
        <f aca="false">IF($J209=0,"",+$H209*$K209*(1-$N$11))</f>
        <v/>
      </c>
      <c r="P209" s="165" t="str">
        <f aca="false">IF($J209=0,"",+$H209*$K209*(1-$N$11)*(1+$I209%))</f>
        <v/>
      </c>
      <c r="Q209" s="166" t="str">
        <f aca="false">+IF($Q$11=Calcoli!$C$2,'MODULO ORDINE'!P209,'MODULO ORDINE'!O209)</f>
        <v/>
      </c>
      <c r="R209" s="167"/>
      <c r="S209" s="168" t="str">
        <f aca="false">+IF(J209=0,"",IF($S$11=Calcoli!$C$2,$P209/'MODULO ORDINE'!K209,$O209/'MODULO ORDINE'!K209))</f>
        <v/>
      </c>
      <c r="W209" s="100" t="n">
        <f aca="false">+J209</f>
        <v>0</v>
      </c>
    </row>
    <row r="210" customFormat="false" ht="29.15" hidden="false" customHeight="false" outlineLevel="0" collapsed="false">
      <c r="E210" s="157" t="s">
        <v>510</v>
      </c>
      <c r="F210" s="158" t="s">
        <v>511</v>
      </c>
      <c r="G210" s="176" t="n">
        <v>12</v>
      </c>
      <c r="H210" s="160" t="n">
        <f aca="false">+IF('Dati CLIENTE'!$C$3="spedito",VLOOKUP($E210,Calcoli!$B$8:$F$263,5,FALSE()),VLOOKUP($E210,Calcoli!$B$8:$F$263,4,FALSE()))</f>
        <v>7.5</v>
      </c>
      <c r="I210" s="159" t="n">
        <v>10</v>
      </c>
      <c r="J210" s="161"/>
      <c r="K210" s="162" t="str">
        <f aca="false">IF(J210=0,"",+J210*G210)</f>
        <v/>
      </c>
      <c r="L210" s="163" t="str">
        <f aca="false">IF(J210=0,"",+K210*H210)</f>
        <v/>
      </c>
      <c r="M210" s="164" t="str">
        <f aca="false">IF(J210=0,"",+K210*H210*(1+I210%))</f>
        <v/>
      </c>
      <c r="N210" s="163" t="str">
        <f aca="false">IF(J210=0,"",+L210-O210)</f>
        <v/>
      </c>
      <c r="O210" s="165" t="str">
        <f aca="false">IF($J210=0,"",+$H210*$K210*(1-$N$11))</f>
        <v/>
      </c>
      <c r="P210" s="165" t="str">
        <f aca="false">IF($J210=0,"",+$H210*$K210*(1-$N$11)*(1+$I210%))</f>
        <v/>
      </c>
      <c r="Q210" s="166" t="str">
        <f aca="false">+IF($Q$11=Calcoli!$C$2,'MODULO ORDINE'!P210,'MODULO ORDINE'!O210)</f>
        <v/>
      </c>
      <c r="R210" s="167"/>
      <c r="S210" s="168" t="str">
        <f aca="false">+IF(J210=0,"",IF($S$11=Calcoli!$C$2,$P210/'MODULO ORDINE'!K210,$O210/'MODULO ORDINE'!K210))</f>
        <v/>
      </c>
      <c r="T210" s="216"/>
      <c r="U210" s="211"/>
      <c r="V210" s="212"/>
      <c r="W210" s="100" t="e">
        <f aca="false">SUM(#REF!)</f>
        <v>#REF!</v>
      </c>
    </row>
    <row r="211" customFormat="false" ht="29.15" hidden="false" customHeight="false" outlineLevel="0" collapsed="false">
      <c r="E211" s="219"/>
      <c r="F211" s="220" t="s">
        <v>512</v>
      </c>
      <c r="G211" s="221"/>
      <c r="H211" s="160"/>
      <c r="I211" s="222"/>
      <c r="J211" s="161"/>
      <c r="K211" s="162" t="str">
        <f aca="false">IF(J211=0,"",+J211*G211)</f>
        <v/>
      </c>
      <c r="L211" s="163" t="str">
        <f aca="false">IF(J211=0,"",+K211*H211)</f>
        <v/>
      </c>
      <c r="M211" s="164" t="str">
        <f aca="false">IF(J211=0,"",+K211*H211*(1+I211%))</f>
        <v/>
      </c>
      <c r="N211" s="163" t="str">
        <f aca="false">IF(J211=0,"",+L211-O211)</f>
        <v/>
      </c>
      <c r="O211" s="165" t="str">
        <f aca="false">IF($J211=0,"",+$H211*$K211*(1-$N$11))</f>
        <v/>
      </c>
      <c r="P211" s="165" t="str">
        <f aca="false">IF($J211=0,"",+$H211*$K211*(1-$N$11)*(1+$I211%))</f>
        <v/>
      </c>
      <c r="Q211" s="166" t="str">
        <f aca="false">+IF($Q$11=Calcoli!$C$2,'MODULO ORDINE'!P211,'MODULO ORDINE'!O211)</f>
        <v/>
      </c>
      <c r="R211" s="167"/>
      <c r="S211" s="168" t="str">
        <f aca="false">+IF(J211=0,"",IF($S$11=Calcoli!$C$2,$P211/'MODULO ORDINE'!K211,$O211/'MODULO ORDINE'!K211))</f>
        <v/>
      </c>
    </row>
    <row r="212" customFormat="false" ht="29.15" hidden="false" customHeight="false" outlineLevel="0" collapsed="false">
      <c r="E212" s="223" t="s">
        <v>513</v>
      </c>
      <c r="F212" s="224" t="s">
        <v>514</v>
      </c>
      <c r="G212" s="221" t="n">
        <v>1</v>
      </c>
      <c r="H212" s="160" t="n">
        <f aca="false">+IF('Dati CLIENTE'!$C$3="spedito",VLOOKUP($E212,Calcoli!$B$8:$F$263,5,FALSE()),VLOOKUP($E212,Calcoli!$B$8:$F$263,4,FALSE()))</f>
        <v>3.65</v>
      </c>
      <c r="I212" s="225" t="n">
        <v>4</v>
      </c>
      <c r="J212" s="161"/>
      <c r="K212" s="162" t="str">
        <f aca="false">IF(J212=0,"",+J212*G212)</f>
        <v/>
      </c>
      <c r="L212" s="163" t="str">
        <f aca="false">IF(J212=0,"",+K212*H212)</f>
        <v/>
      </c>
      <c r="M212" s="164" t="str">
        <f aca="false">IF(J212=0,"",+K212*H212*(1+I212%))</f>
        <v/>
      </c>
      <c r="N212" s="163" t="str">
        <f aca="false">IF(J212=0,"",+L212-O212)</f>
        <v/>
      </c>
      <c r="O212" s="165" t="str">
        <f aca="false">IF($J212=0,"",+$H212*$K212*(1-$N$11))</f>
        <v/>
      </c>
      <c r="P212" s="165" t="str">
        <f aca="false">IF($J212=0,"",+$H212*$K212*(1-$N$11)*(1+$I212%))</f>
        <v/>
      </c>
      <c r="Q212" s="166" t="str">
        <f aca="false">+IF($Q$11=Calcoli!$C$2,'MODULO ORDINE'!P212,'MODULO ORDINE'!O212)</f>
        <v/>
      </c>
      <c r="R212" s="167"/>
      <c r="S212" s="168" t="str">
        <f aca="false">+IF(J212=0,"",IF($S$11=Calcoli!$C$2,$P212/'MODULO ORDINE'!K212,$O212/'MODULO ORDINE'!K212))</f>
        <v/>
      </c>
    </row>
    <row r="213" customFormat="false" ht="29.15" hidden="false" customHeight="false" outlineLevel="0" collapsed="false">
      <c r="E213" s="223" t="s">
        <v>515</v>
      </c>
      <c r="F213" s="224" t="s">
        <v>516</v>
      </c>
      <c r="G213" s="221" t="n">
        <v>1</v>
      </c>
      <c r="H213" s="160" t="n">
        <f aca="false">+IF('Dati CLIENTE'!$C$3="spedito",VLOOKUP($E213,Calcoli!$B$8:$F$263,5,FALSE()),VLOOKUP($E213,Calcoli!$B$8:$F$263,4,FALSE()))</f>
        <v>3.65</v>
      </c>
      <c r="I213" s="225" t="n">
        <v>4</v>
      </c>
      <c r="J213" s="161"/>
      <c r="K213" s="162" t="str">
        <f aca="false">IF(J213=0,"",+J213*G213)</f>
        <v/>
      </c>
      <c r="L213" s="163" t="str">
        <f aca="false">IF(J213=0,"",+K213*H213)</f>
        <v/>
      </c>
      <c r="M213" s="164" t="str">
        <f aca="false">IF(J213=0,"",+K213*H213*(1+I213%))</f>
        <v/>
      </c>
      <c r="N213" s="163" t="str">
        <f aca="false">IF(J213=0,"",+L213-O213)</f>
        <v/>
      </c>
      <c r="O213" s="165" t="str">
        <f aca="false">IF($J213=0,"",+$H213*$K213*(1-$N$11))</f>
        <v/>
      </c>
      <c r="P213" s="165" t="str">
        <f aca="false">IF($J213=0,"",+$H213*$K213*(1-$N$11)*(1+$I213%))</f>
        <v/>
      </c>
      <c r="Q213" s="166" t="str">
        <f aca="false">+IF($Q$11=Calcoli!$C$2,'MODULO ORDINE'!P213,'MODULO ORDINE'!O213)</f>
        <v/>
      </c>
      <c r="R213" s="167"/>
      <c r="S213" s="168" t="str">
        <f aca="false">+IF(J213=0,"",IF($S$11=Calcoli!$C$2,$P213/'MODULO ORDINE'!K213,$O213/'MODULO ORDINE'!K213))</f>
        <v/>
      </c>
    </row>
    <row r="214" customFormat="false" ht="29.15" hidden="false" customHeight="false" outlineLevel="0" collapsed="false">
      <c r="E214" s="226" t="s">
        <v>517</v>
      </c>
      <c r="F214" s="224" t="s">
        <v>518</v>
      </c>
      <c r="G214" s="221" t="n">
        <v>1</v>
      </c>
      <c r="H214" s="160" t="n">
        <f aca="false">+IF('Dati CLIENTE'!$C$3="spedito",VLOOKUP($E214,Calcoli!$B$8:$F$263,5,FALSE()),VLOOKUP($E214,Calcoli!$B$8:$F$263,4,FALSE()))</f>
        <v>3.65</v>
      </c>
      <c r="I214" s="225" t="n">
        <v>4</v>
      </c>
      <c r="J214" s="161"/>
      <c r="K214" s="162" t="str">
        <f aca="false">IF(J214=0,"",+J214*G214)</f>
        <v/>
      </c>
      <c r="L214" s="163" t="str">
        <f aca="false">IF(J214=0,"",+K214*H214)</f>
        <v/>
      </c>
      <c r="M214" s="164" t="str">
        <f aca="false">IF(J214=0,"",+K214*H214*(1+I214%))</f>
        <v/>
      </c>
      <c r="N214" s="163" t="str">
        <f aca="false">IF(J214=0,"",+L214-O214)</f>
        <v/>
      </c>
      <c r="O214" s="165" t="str">
        <f aca="false">IF($J214=0,"",+$H214*$K214*(1-$N$11))</f>
        <v/>
      </c>
      <c r="P214" s="165" t="str">
        <f aca="false">IF($J214=0,"",+$H214*$K214*(1-$N$11)*(1+$I214%))</f>
        <v/>
      </c>
      <c r="Q214" s="166" t="str">
        <f aca="false">+IF($Q$11=Calcoli!$C$2,'MODULO ORDINE'!P214,'MODULO ORDINE'!O214)</f>
        <v/>
      </c>
      <c r="R214" s="167"/>
      <c r="S214" s="168" t="str">
        <f aca="false">+IF(J214=0,"",IF($S$11=Calcoli!$C$2,$P214/'MODULO ORDINE'!K214,$O214/'MODULO ORDINE'!K214))</f>
        <v/>
      </c>
    </row>
    <row r="215" customFormat="false" ht="29.15" hidden="false" customHeight="false" outlineLevel="0" collapsed="false">
      <c r="E215" s="157"/>
      <c r="F215" s="227" t="s">
        <v>519</v>
      </c>
      <c r="G215" s="159"/>
      <c r="H215" s="160"/>
      <c r="I215" s="159"/>
      <c r="J215" s="161"/>
      <c r="K215" s="162" t="str">
        <f aca="false">IF(J215=0,"",+J215*G215)</f>
        <v/>
      </c>
      <c r="L215" s="163" t="str">
        <f aca="false">IF(J215=0,"",+K215*H215)</f>
        <v/>
      </c>
      <c r="M215" s="164" t="str">
        <f aca="false">IF(J215=0,"",+K215*H215*(1+I215%))</f>
        <v/>
      </c>
      <c r="N215" s="163" t="str">
        <f aca="false">IF(J215=0,"",+L215-O215)</f>
        <v/>
      </c>
      <c r="O215" s="165" t="str">
        <f aca="false">IF($J215=0,"",+$H215*$K215*(1-$N$11))</f>
        <v/>
      </c>
      <c r="P215" s="165" t="str">
        <f aca="false">IF($J215=0,"",+$H215*$K215*(1-$N$11)*(1+$I215%))</f>
        <v/>
      </c>
      <c r="Q215" s="166" t="str">
        <f aca="false">+IF($Q$11=Calcoli!$C$2,'MODULO ORDINE'!P215,'MODULO ORDINE'!O215)</f>
        <v/>
      </c>
      <c r="R215" s="167"/>
      <c r="S215" s="168" t="str">
        <f aca="false">+IF(J215=0,"",IF($S$11=Calcoli!$C$2,$P215/'MODULO ORDINE'!K215,$O215/'MODULO ORDINE'!K215))</f>
        <v/>
      </c>
      <c r="T215" s="169"/>
      <c r="U215" s="174" t="s">
        <v>520</v>
      </c>
      <c r="V215" s="175"/>
      <c r="W215" s="100" t="n">
        <f aca="false">+J215</f>
        <v>0</v>
      </c>
    </row>
    <row r="216" customFormat="false" ht="29.15" hidden="false" customHeight="false" outlineLevel="0" collapsed="false">
      <c r="E216" s="157" t="s">
        <v>521</v>
      </c>
      <c r="F216" s="158" t="s">
        <v>522</v>
      </c>
      <c r="G216" s="159" t="n">
        <v>6</v>
      </c>
      <c r="H216" s="160" t="n">
        <f aca="false">+IF('Dati CLIENTE'!$C$3="spedito",VLOOKUP($E216,Calcoli!$B$8:$F$263,5,FALSE()),VLOOKUP($E216,Calcoli!$B$8:$F$263,4,FALSE()))</f>
        <v>2.8</v>
      </c>
      <c r="I216" s="159" t="n">
        <v>22</v>
      </c>
      <c r="J216" s="161"/>
      <c r="K216" s="162" t="str">
        <f aca="false">IF(J216=0,"",+J216*G216)</f>
        <v/>
      </c>
      <c r="L216" s="163" t="str">
        <f aca="false">IF(J216=0,"",+K216*H216)</f>
        <v/>
      </c>
      <c r="M216" s="164" t="str">
        <f aca="false">IF(J216=0,"",+K216*H216*(1+I216%))</f>
        <v/>
      </c>
      <c r="N216" s="163" t="str">
        <f aca="false">IF(J216=0,"",+L216-O216)</f>
        <v/>
      </c>
      <c r="O216" s="165" t="str">
        <f aca="false">IF($J216=0,"",+$H216*$K216*(1-$N$11))</f>
        <v/>
      </c>
      <c r="P216" s="165" t="str">
        <f aca="false">IF($J216=0,"",+$H216*$K216*(1-$N$11)*(1+$I216%))</f>
        <v/>
      </c>
      <c r="Q216" s="166" t="str">
        <f aca="false">+IF($Q$11=Calcoli!$C$2,'MODULO ORDINE'!P216,'MODULO ORDINE'!O216)</f>
        <v/>
      </c>
      <c r="R216" s="167"/>
      <c r="S216" s="168" t="str">
        <f aca="false">+IF(J216=0,"",IF($S$11=Calcoli!$C$2,$P216/'MODULO ORDINE'!K216,$O216/'MODULO ORDINE'!K216))</f>
        <v/>
      </c>
      <c r="T216" s="154"/>
      <c r="U216" s="174" t="s">
        <v>523</v>
      </c>
      <c r="V216" s="175"/>
      <c r="W216" s="100" t="n">
        <f aca="false">+J216</f>
        <v>0</v>
      </c>
    </row>
    <row r="217" customFormat="false" ht="29.15" hidden="false" customHeight="false" outlineLevel="0" collapsed="false">
      <c r="E217" s="157" t="s">
        <v>524</v>
      </c>
      <c r="F217" s="158" t="s">
        <v>525</v>
      </c>
      <c r="G217" s="159" t="n">
        <v>6</v>
      </c>
      <c r="H217" s="160" t="n">
        <f aca="false">+IF('Dati CLIENTE'!$C$3="spedito",VLOOKUP($E217,Calcoli!$B$8:$F$263,5,FALSE()),VLOOKUP($E217,Calcoli!$B$8:$F$263,4,FALSE()))</f>
        <v>3.3</v>
      </c>
      <c r="I217" s="159" t="n">
        <v>22</v>
      </c>
      <c r="J217" s="161"/>
      <c r="K217" s="162" t="str">
        <f aca="false">IF(J217=0,"",+J217*G217)</f>
        <v/>
      </c>
      <c r="L217" s="163" t="str">
        <f aca="false">IF(J217=0,"",+K217*H217)</f>
        <v/>
      </c>
      <c r="M217" s="164" t="str">
        <f aca="false">IF(J217=0,"",+K217*H217*(1+I217%))</f>
        <v/>
      </c>
      <c r="N217" s="163" t="str">
        <f aca="false">IF(J217=0,"",+L217-O217)</f>
        <v/>
      </c>
      <c r="O217" s="165" t="str">
        <f aca="false">IF($J217=0,"",+$H217*$K217*(1-$N$11))</f>
        <v/>
      </c>
      <c r="P217" s="165" t="str">
        <f aca="false">IF($J217=0,"",+$H217*$K217*(1-$N$11)*(1+$I217%))</f>
        <v/>
      </c>
      <c r="Q217" s="166" t="str">
        <f aca="false">+IF($Q$11=Calcoli!$C$2,'MODULO ORDINE'!P217,'MODULO ORDINE'!O217)</f>
        <v/>
      </c>
      <c r="R217" s="167"/>
      <c r="S217" s="168" t="str">
        <f aca="false">+IF(J217=0,"",IF($S$11=Calcoli!$C$2,$P217/'MODULO ORDINE'!K217,$O217/'MODULO ORDINE'!K217))</f>
        <v/>
      </c>
      <c r="T217" s="169"/>
      <c r="U217" s="174" t="s">
        <v>520</v>
      </c>
      <c r="V217" s="175"/>
      <c r="W217" s="100" t="n">
        <f aca="false">+J217</f>
        <v>0</v>
      </c>
    </row>
    <row r="218" customFormat="false" ht="29.15" hidden="false" customHeight="false" outlineLevel="0" collapsed="false">
      <c r="E218" s="157" t="s">
        <v>526</v>
      </c>
      <c r="F218" s="158" t="s">
        <v>527</v>
      </c>
      <c r="G218" s="159" t="n">
        <v>6</v>
      </c>
      <c r="H218" s="160" t="n">
        <f aca="false">+IF('Dati CLIENTE'!$C$3="spedito",VLOOKUP($E218,Calcoli!$B$8:$F$263,5,FALSE()),VLOOKUP($E218,Calcoli!$B$8:$F$263,4,FALSE()))</f>
        <v>3.1</v>
      </c>
      <c r="I218" s="159" t="n">
        <v>22</v>
      </c>
      <c r="J218" s="161"/>
      <c r="K218" s="162" t="str">
        <f aca="false">IF(J218=0,"",+J218*G218)</f>
        <v/>
      </c>
      <c r="L218" s="163" t="str">
        <f aca="false">IF(J218=0,"",+K218*H218)</f>
        <v/>
      </c>
      <c r="M218" s="164" t="str">
        <f aca="false">IF(J218=0,"",+K218*H218*(1+I218%))</f>
        <v/>
      </c>
      <c r="N218" s="163" t="str">
        <f aca="false">IF(J218=0,"",+L218-O218)</f>
        <v/>
      </c>
      <c r="O218" s="165" t="str">
        <f aca="false">IF($J218=0,"",+$H218*$K218*(1-$N$11))</f>
        <v/>
      </c>
      <c r="P218" s="165" t="str">
        <f aca="false">IF($J218=0,"",+$H218*$K218*(1-$N$11)*(1+$I218%))</f>
        <v/>
      </c>
      <c r="Q218" s="166" t="str">
        <f aca="false">+IF($Q$11=Calcoli!$C$2,'MODULO ORDINE'!P218,'MODULO ORDINE'!O218)</f>
        <v/>
      </c>
      <c r="R218" s="167"/>
      <c r="S218" s="168" t="str">
        <f aca="false">+IF(J218=0,"",IF($S$11=Calcoli!$C$2,$P218/'MODULO ORDINE'!K218,$O218/'MODULO ORDINE'!K218))</f>
        <v/>
      </c>
      <c r="T218" s="169"/>
      <c r="U218" s="174"/>
      <c r="V218" s="175"/>
    </row>
    <row r="219" customFormat="false" ht="29.15" hidden="false" customHeight="false" outlineLevel="0" collapsed="false">
      <c r="E219" s="157" t="s">
        <v>528</v>
      </c>
      <c r="F219" s="158" t="s">
        <v>529</v>
      </c>
      <c r="G219" s="159" t="n">
        <v>6</v>
      </c>
      <c r="H219" s="160" t="n">
        <f aca="false">+IF('Dati CLIENTE'!$C$3="spedito",VLOOKUP($E219,Calcoli!$B$8:$F$263,5,FALSE()),VLOOKUP($E219,Calcoli!$B$8:$F$263,4,FALSE()))</f>
        <v>3.2</v>
      </c>
      <c r="I219" s="159" t="n">
        <v>22</v>
      </c>
      <c r="J219" s="161"/>
      <c r="K219" s="162" t="str">
        <f aca="false">IF(J219=0,"",+J219*G219)</f>
        <v/>
      </c>
      <c r="L219" s="163" t="str">
        <f aca="false">IF(J219=0,"",+K219*H219)</f>
        <v/>
      </c>
      <c r="M219" s="164" t="str">
        <f aca="false">IF(J219=0,"",+K219*H219*(1+I219%))</f>
        <v/>
      </c>
      <c r="N219" s="163" t="str">
        <f aca="false">IF(J219=0,"",+L219-O219)</f>
        <v/>
      </c>
      <c r="O219" s="165" t="str">
        <f aca="false">IF($J219=0,"",+$H219*$K219*(1-$N$11))</f>
        <v/>
      </c>
      <c r="P219" s="165" t="str">
        <f aca="false">IF($J219=0,"",+$H219*$K219*(1-$N$11)*(1+$I219%))</f>
        <v/>
      </c>
      <c r="Q219" s="166" t="str">
        <f aca="false">+IF($Q$11=Calcoli!$C$2,'MODULO ORDINE'!P219,'MODULO ORDINE'!O219)</f>
        <v/>
      </c>
      <c r="R219" s="167"/>
      <c r="S219" s="168" t="str">
        <f aca="false">+IF(J219=0,"",IF($S$11=Calcoli!$C$2,$P219/'MODULO ORDINE'!K219,$O219/'MODULO ORDINE'!K219))</f>
        <v/>
      </c>
      <c r="T219" s="154"/>
      <c r="U219" s="174" t="s">
        <v>523</v>
      </c>
      <c r="V219" s="175"/>
      <c r="W219" s="100" t="n">
        <f aca="false">+J219</f>
        <v>0</v>
      </c>
    </row>
    <row r="220" customFormat="false" ht="29.15" hidden="false" customHeight="false" outlineLevel="0" collapsed="false">
      <c r="E220" s="157" t="s">
        <v>530</v>
      </c>
      <c r="F220" s="158" t="s">
        <v>531</v>
      </c>
      <c r="G220" s="159" t="n">
        <v>6</v>
      </c>
      <c r="H220" s="160" t="n">
        <f aca="false">+IF('Dati CLIENTE'!$C$3="spedito",VLOOKUP($E220,Calcoli!$B$8:$F$263,5,FALSE()),VLOOKUP($E220,Calcoli!$B$8:$F$263,4,FALSE()))</f>
        <v>3.2</v>
      </c>
      <c r="I220" s="159" t="n">
        <v>22</v>
      </c>
      <c r="J220" s="161"/>
      <c r="K220" s="162" t="str">
        <f aca="false">IF(J220=0,"",+J220*G220)</f>
        <v/>
      </c>
      <c r="L220" s="163" t="str">
        <f aca="false">IF(J220=0,"",+K220*H220)</f>
        <v/>
      </c>
      <c r="M220" s="164" t="str">
        <f aca="false">IF(J220=0,"",+K220*H220*(1+I220%))</f>
        <v/>
      </c>
      <c r="N220" s="163" t="str">
        <f aca="false">IF(J220=0,"",+L220-O220)</f>
        <v/>
      </c>
      <c r="O220" s="165" t="str">
        <f aca="false">IF($J220=0,"",+$H220*$K220*(1-$N$11))</f>
        <v/>
      </c>
      <c r="P220" s="165" t="str">
        <f aca="false">IF($J220=0,"",+$H220*$K220*(1-$N$11)*(1+$I220%))</f>
        <v/>
      </c>
      <c r="Q220" s="166" t="str">
        <f aca="false">+IF($Q$11=Calcoli!$C$2,'MODULO ORDINE'!P220,'MODULO ORDINE'!O220)</f>
        <v/>
      </c>
      <c r="R220" s="167"/>
      <c r="S220" s="168" t="str">
        <f aca="false">+IF(J220=0,"",IF($S$11=Calcoli!$C$2,$P220/'MODULO ORDINE'!K220,$O220/'MODULO ORDINE'!K220))</f>
        <v/>
      </c>
      <c r="T220" s="169"/>
      <c r="U220" s="174" t="s">
        <v>532</v>
      </c>
      <c r="V220" s="175"/>
      <c r="W220" s="100" t="n">
        <f aca="false">+J220</f>
        <v>0</v>
      </c>
    </row>
    <row r="221" customFormat="false" ht="36" hidden="false" customHeight="true" outlineLevel="0" collapsed="false">
      <c r="E221" s="228" t="s">
        <v>533</v>
      </c>
      <c r="F221" s="229" t="s">
        <v>534</v>
      </c>
      <c r="G221" s="230" t="n">
        <v>6</v>
      </c>
      <c r="H221" s="160" t="n">
        <f aca="false">+IF('Dati CLIENTE'!$C$3="spedito",VLOOKUP($E221,Calcoli!$B$8:$F$263,5,FALSE()),VLOOKUP($E221,Calcoli!$B$8:$F$263,4,FALSE()))</f>
        <v>4.3</v>
      </c>
      <c r="I221" s="230" t="n">
        <v>22</v>
      </c>
      <c r="J221" s="161"/>
      <c r="K221" s="162" t="str">
        <f aca="false">IF(J221=0,"",+J221*G221)</f>
        <v/>
      </c>
      <c r="L221" s="163" t="str">
        <f aca="false">IF(J221=0,"",+K221*H221)</f>
        <v/>
      </c>
      <c r="M221" s="164" t="str">
        <f aca="false">IF(J221=0,"",+K221*H221*(1+I221%))</f>
        <v/>
      </c>
      <c r="N221" s="163" t="str">
        <f aca="false">IF(J221=0,"",+L221-O221)</f>
        <v/>
      </c>
      <c r="O221" s="165" t="str">
        <f aca="false">IF($J221=0,"",+$H221*$K221*(1-$N$11))</f>
        <v/>
      </c>
      <c r="P221" s="165" t="str">
        <f aca="false">IF($J221=0,"",+$H221*$K221*(1-$N$11)*(1+$I221%))</f>
        <v/>
      </c>
      <c r="Q221" s="166" t="str">
        <f aca="false">+IF($Q$11=Calcoli!$C$2,'MODULO ORDINE'!P221,'MODULO ORDINE'!O221)</f>
        <v/>
      </c>
      <c r="R221" s="167"/>
      <c r="S221" s="168" t="str">
        <f aca="false">+IF(J221=0,"",IF($S$11=Calcoli!$C$2,$P221/'MODULO ORDINE'!K221,$O221/'MODULO ORDINE'!K221))</f>
        <v/>
      </c>
      <c r="T221" s="210"/>
      <c r="U221" s="211"/>
      <c r="V221" s="212"/>
      <c r="W221" s="100" t="n">
        <f aca="false">SUM(W222:W225)</f>
        <v>0</v>
      </c>
    </row>
    <row r="222" customFormat="false" ht="29.15" hidden="false" customHeight="false" outlineLevel="0" collapsed="false">
      <c r="E222" s="157" t="s">
        <v>535</v>
      </c>
      <c r="F222" s="158" t="s">
        <v>536</v>
      </c>
      <c r="G222" s="159" t="n">
        <v>6</v>
      </c>
      <c r="H222" s="160" t="n">
        <f aca="false">+IF('Dati CLIENTE'!$C$3="spedito",VLOOKUP($E222,Calcoli!$B$8:$F$263,5,FALSE()),VLOOKUP($E222,Calcoli!$B$8:$F$263,4,FALSE()))</f>
        <v>5.85</v>
      </c>
      <c r="I222" s="159" t="n">
        <v>22</v>
      </c>
      <c r="J222" s="161"/>
      <c r="K222" s="162" t="str">
        <f aca="false">IF(J222=0,"",+J222*G222)</f>
        <v/>
      </c>
      <c r="L222" s="163" t="str">
        <f aca="false">IF(J222=0,"",+K222*H222)</f>
        <v/>
      </c>
      <c r="M222" s="164" t="str">
        <f aca="false">IF(J222=0,"",+K222*H222*(1+I222%))</f>
        <v/>
      </c>
      <c r="N222" s="163" t="str">
        <f aca="false">IF(J222=0,"",+L222-O222)</f>
        <v/>
      </c>
      <c r="O222" s="165" t="str">
        <f aca="false">IF($J222=0,"",+$H222*$K222*(1-$N$11))</f>
        <v/>
      </c>
      <c r="P222" s="165" t="str">
        <f aca="false">IF($J222=0,"",+$H222*$K222*(1-$N$11)*(1+$I222%))</f>
        <v/>
      </c>
      <c r="Q222" s="166" t="str">
        <f aca="false">+IF($Q$11=Calcoli!$C$2,'MODULO ORDINE'!P222,'MODULO ORDINE'!O222)</f>
        <v/>
      </c>
      <c r="R222" s="167"/>
      <c r="S222" s="168" t="str">
        <f aca="false">+IF(J222=0,"",IF($S$11=Calcoli!$C$2,$P222/'MODULO ORDINE'!K222,$O222/'MODULO ORDINE'!K222))</f>
        <v/>
      </c>
      <c r="T222" s="169"/>
      <c r="U222" s="174"/>
      <c r="V222" s="175"/>
      <c r="W222" s="100" t="n">
        <f aca="false">+J222</f>
        <v>0</v>
      </c>
    </row>
    <row r="223" customFormat="false" ht="29.15" hidden="false" customHeight="false" outlineLevel="0" collapsed="false">
      <c r="E223" s="157" t="s">
        <v>537</v>
      </c>
      <c r="F223" s="158" t="s">
        <v>538</v>
      </c>
      <c r="G223" s="159" t="n">
        <v>6</v>
      </c>
      <c r="H223" s="160" t="n">
        <f aca="false">+IF('Dati CLIENTE'!$C$3="spedito",VLOOKUP($E223,Calcoli!$B$8:$F$263,5,FALSE()),VLOOKUP($E223,Calcoli!$B$8:$F$263,4,FALSE()))</f>
        <v>5.85</v>
      </c>
      <c r="I223" s="159" t="n">
        <v>22</v>
      </c>
      <c r="J223" s="161"/>
      <c r="K223" s="162" t="str">
        <f aca="false">IF(J223=0,"",+J223*G223)</f>
        <v/>
      </c>
      <c r="L223" s="163" t="str">
        <f aca="false">IF(J223=0,"",+K223*H223)</f>
        <v/>
      </c>
      <c r="M223" s="164" t="str">
        <f aca="false">IF(J223=0,"",+K223*H223*(1+I223%))</f>
        <v/>
      </c>
      <c r="N223" s="163" t="str">
        <f aca="false">IF(J223=0,"",+L223-O223)</f>
        <v/>
      </c>
      <c r="O223" s="165" t="str">
        <f aca="false">IF($J223=0,"",+$H223*$K223*(1-$N$11))</f>
        <v/>
      </c>
      <c r="P223" s="165" t="str">
        <f aca="false">IF($J223=0,"",+$H223*$K223*(1-$N$11)*(1+$I223%))</f>
        <v/>
      </c>
      <c r="Q223" s="166" t="str">
        <f aca="false">+IF($Q$11=Calcoli!$C$2,'MODULO ORDINE'!P223,'MODULO ORDINE'!O223)</f>
        <v/>
      </c>
      <c r="R223" s="167"/>
      <c r="S223" s="168" t="str">
        <f aca="false">+IF(J223=0,"",IF($S$11=Calcoli!$C$2,$P223/'MODULO ORDINE'!K223,$O223/'MODULO ORDINE'!K223))</f>
        <v/>
      </c>
      <c r="T223" s="154"/>
      <c r="U223" s="174" t="s">
        <v>486</v>
      </c>
      <c r="V223" s="175"/>
      <c r="W223" s="100" t="n">
        <f aca="false">+J223</f>
        <v>0</v>
      </c>
    </row>
    <row r="224" customFormat="false" ht="29.15" hidden="false" customHeight="false" outlineLevel="0" collapsed="false">
      <c r="E224" s="157" t="s">
        <v>539</v>
      </c>
      <c r="F224" s="158" t="s">
        <v>540</v>
      </c>
      <c r="G224" s="159" t="n">
        <v>6</v>
      </c>
      <c r="H224" s="160" t="n">
        <f aca="false">+IF('Dati CLIENTE'!$C$3="spedito",VLOOKUP($E224,Calcoli!$B$8:$F$263,5,FALSE()),VLOOKUP($E224,Calcoli!$B$8:$F$263,4,FALSE()))</f>
        <v>5.85</v>
      </c>
      <c r="I224" s="159" t="n">
        <v>22</v>
      </c>
      <c r="J224" s="161"/>
      <c r="K224" s="162" t="str">
        <f aca="false">IF(J224=0,"",+J224*G224)</f>
        <v/>
      </c>
      <c r="L224" s="163" t="str">
        <f aca="false">IF(J224=0,"",+K224*H224)</f>
        <v/>
      </c>
      <c r="M224" s="164" t="str">
        <f aca="false">IF(J224=0,"",+K224*H224*(1+I224%))</f>
        <v/>
      </c>
      <c r="N224" s="163" t="str">
        <f aca="false">IF(J224=0,"",+L224-O224)</f>
        <v/>
      </c>
      <c r="O224" s="165" t="str">
        <f aca="false">IF($J224=0,"",+$H224*$K224*(1-$N$11))</f>
        <v/>
      </c>
      <c r="P224" s="165" t="str">
        <f aca="false">IF($J224=0,"",+$H224*$K224*(1-$N$11)*(1+$I224%))</f>
        <v/>
      </c>
      <c r="Q224" s="166" t="str">
        <f aca="false">+IF($Q$11=Calcoli!$C$2,'MODULO ORDINE'!P224,'MODULO ORDINE'!O224)</f>
        <v/>
      </c>
      <c r="R224" s="167"/>
      <c r="S224" s="168" t="str">
        <f aca="false">+IF(J224=0,"",IF($S$11=Calcoli!$C$2,$P224/'MODULO ORDINE'!K224,$O224/'MODULO ORDINE'!K224))</f>
        <v/>
      </c>
      <c r="T224" s="154"/>
      <c r="U224" s="174"/>
      <c r="V224" s="175"/>
    </row>
    <row r="225" customFormat="false" ht="29.15" hidden="false" customHeight="false" outlineLevel="0" collapsed="false">
      <c r="E225" s="157" t="s">
        <v>541</v>
      </c>
      <c r="F225" s="158" t="s">
        <v>542</v>
      </c>
      <c r="G225" s="159" t="n">
        <v>6</v>
      </c>
      <c r="H225" s="160" t="n">
        <f aca="false">+IF('Dati CLIENTE'!$C$3="spedito",VLOOKUP($E225,Calcoli!$B$8:$F$263,5,FALSE()),VLOOKUP($E225,Calcoli!$B$8:$F$263,4,FALSE()))</f>
        <v>6.9</v>
      </c>
      <c r="I225" s="159" t="n">
        <v>22</v>
      </c>
      <c r="J225" s="161"/>
      <c r="K225" s="162" t="str">
        <f aca="false">IF(J225=0,"",+J225*G225)</f>
        <v/>
      </c>
      <c r="L225" s="163" t="str">
        <f aca="false">IF(J225=0,"",+K225*H225)</f>
        <v/>
      </c>
      <c r="M225" s="164" t="str">
        <f aca="false">IF(J225=0,"",+K225*H225*(1+I225%))</f>
        <v/>
      </c>
      <c r="N225" s="163" t="str">
        <f aca="false">IF(J225=0,"",+L225-O225)</f>
        <v/>
      </c>
      <c r="O225" s="165" t="str">
        <f aca="false">IF($J225=0,"",+$H225*$K225*(1-$N$11))</f>
        <v/>
      </c>
      <c r="P225" s="165" t="str">
        <f aca="false">IF($J225=0,"",+$H225*$K225*(1-$N$11)*(1+$I225%))</f>
        <v/>
      </c>
      <c r="Q225" s="166" t="str">
        <f aca="false">+IF($Q$11=Calcoli!$C$2,'MODULO ORDINE'!P225,'MODULO ORDINE'!O225)</f>
        <v/>
      </c>
      <c r="R225" s="167"/>
      <c r="S225" s="168" t="str">
        <f aca="false">+IF(J225=0,"",IF($S$11=Calcoli!$C$2,$P225/'MODULO ORDINE'!K225,$O225/'MODULO ORDINE'!K225))</f>
        <v/>
      </c>
      <c r="T225" s="154"/>
      <c r="U225" s="174"/>
      <c r="V225" s="175"/>
    </row>
  </sheetData>
  <autoFilter ref="D11:W225"/>
  <mergeCells count="14">
    <mergeCell ref="F1:S1"/>
    <mergeCell ref="H3:J3"/>
    <mergeCell ref="H4:J8"/>
    <mergeCell ref="E10:E11"/>
    <mergeCell ref="F10:F11"/>
    <mergeCell ref="G10:G11"/>
    <mergeCell ref="H10:H11"/>
    <mergeCell ref="I10:I11"/>
    <mergeCell ref="J10:J11"/>
    <mergeCell ref="K10:K11"/>
    <mergeCell ref="L10:L11"/>
    <mergeCell ref="M10:M11"/>
    <mergeCell ref="U10:U11"/>
    <mergeCell ref="V10:V11"/>
  </mergeCells>
  <dataValidations count="2">
    <dataValidation allowBlank="true" errorStyle="stop" operator="between" showDropDown="false" showErrorMessage="true" showInputMessage="false" sqref="S11:T11" type="list">
      <formula1>Calcoli!$C$2:$C$3</formula1>
      <formula2>0</formula2>
    </dataValidation>
    <dataValidation allowBlank="true" errorStyle="stop" operator="between" showDropDown="false" showErrorMessage="true" showInputMessage="true" sqref="R5:R9 Q11" type="list">
      <formula1>Calcoli!$C$2:$C$3</formula1>
      <formula2>0</formula2>
    </dataValidation>
  </dataValidations>
  <printOptions headings="false" gridLines="false" gridLinesSet="true" horizontalCentered="false" verticalCentered="false"/>
  <pageMargins left="0.236111111111111" right="0.236111111111111" top="0.236111111111111" bottom="0.236111111111111" header="0.511811023622047" footer="0.511811023622047"/>
  <pageSetup paperSize="9" scale="100" fitToWidth="1" fitToHeight="4" pageOrder="downThenOver" orientation="landscape" blackAndWhite="false" draft="false" cellComments="none" horizontalDpi="300" verticalDpi="300" copies="1"/>
  <headerFooter differentFirst="false" differentOddEven="false">
    <oddHeader/>
    <oddFooter/>
  </headerFooter>
  <rowBreaks count="1" manualBreakCount="1">
    <brk id="83" man="true" max="16383" min="0"/>
  </rowBreaks>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2:J263"/>
  <sheetViews>
    <sheetView showFormulas="false" showGridLines="true" showRowColHeaders="true" showZeros="true" rightToLeft="false" tabSelected="false" showOutlineSymbols="true" defaultGridColor="true" view="normal" topLeftCell="B197" colorId="64" zoomScale="100" zoomScaleNormal="100" zoomScalePageLayoutView="100" workbookViewId="0">
      <selection pane="topLeft" activeCell="F210" activeCellId="0" sqref="F210"/>
    </sheetView>
  </sheetViews>
  <sheetFormatPr defaultColWidth="9.13671875" defaultRowHeight="15" zeroHeight="false" outlineLevelRow="0" outlineLevelCol="0"/>
  <cols>
    <col collapsed="false" customWidth="false" hidden="false" outlineLevel="0" max="1" min="1" style="231" width="9.13"/>
    <col collapsed="false" customWidth="true" hidden="false" outlineLevel="0" max="2" min="2" style="231" width="22.01"/>
    <col collapsed="false" customWidth="true" hidden="false" outlineLevel="0" max="3" min="3" style="231" width="79.57"/>
    <col collapsed="false" customWidth="true" hidden="false" outlineLevel="0" max="4" min="4" style="231" width="12.86"/>
    <col collapsed="false" customWidth="true" hidden="false" outlineLevel="0" max="6" min="5" style="231" width="16.87"/>
    <col collapsed="false" customWidth="true" hidden="false" outlineLevel="0" max="7" min="7" style="231" width="9"/>
    <col collapsed="false" customWidth="false" hidden="false" outlineLevel="0" max="8" min="8" style="231" width="9.13"/>
    <col collapsed="false" customWidth="true" hidden="false" outlineLevel="0" max="9" min="9" style="231" width="68.86"/>
    <col collapsed="false" customWidth="true" hidden="false" outlineLevel="0" max="10" min="10" style="231" width="10.58"/>
    <col collapsed="false" customWidth="false" hidden="false" outlineLevel="0" max="11" min="11" style="231" width="9.13"/>
    <col collapsed="false" customWidth="true" hidden="false" outlineLevel="0" max="12" min="12" style="231" width="8"/>
    <col collapsed="false" customWidth="false" hidden="false" outlineLevel="0" max="1024" min="13" style="231" width="9.13"/>
  </cols>
  <sheetData>
    <row r="2" customFormat="false" ht="15" hidden="false" customHeight="false" outlineLevel="0" collapsed="false">
      <c r="B2" s="231" t="s">
        <v>21</v>
      </c>
      <c r="C2" s="231" t="s">
        <v>85</v>
      </c>
      <c r="I2" s="231" t="s">
        <v>543</v>
      </c>
    </row>
    <row r="3" customFormat="false" ht="15" hidden="false" customHeight="false" outlineLevel="0" collapsed="false">
      <c r="B3" s="231" t="s">
        <v>544</v>
      </c>
      <c r="C3" s="231" t="s">
        <v>84</v>
      </c>
      <c r="I3" s="231" t="s">
        <v>545</v>
      </c>
      <c r="J3" s="232" t="n">
        <v>0.02</v>
      </c>
    </row>
    <row r="4" customFormat="false" ht="15" hidden="false" customHeight="false" outlineLevel="0" collapsed="false">
      <c r="I4" s="231" t="s">
        <v>546</v>
      </c>
      <c r="J4" s="232" t="n">
        <v>0.05</v>
      </c>
    </row>
    <row r="5" customFormat="false" ht="15.75" hidden="false" customHeight="false" outlineLevel="0" collapsed="false"/>
    <row r="6" customFormat="false" ht="29.25" hidden="false" customHeight="false" outlineLevel="0" collapsed="false">
      <c r="B6" s="233" t="s">
        <v>71</v>
      </c>
      <c r="C6" s="233" t="s">
        <v>72</v>
      </c>
      <c r="D6" s="234" t="s">
        <v>73</v>
      </c>
      <c r="E6" s="235" t="s">
        <v>547</v>
      </c>
      <c r="F6" s="235" t="s">
        <v>548</v>
      </c>
      <c r="G6" s="236" t="s">
        <v>74</v>
      </c>
    </row>
    <row r="7" customFormat="false" ht="20.25" hidden="false" customHeight="false" outlineLevel="0" collapsed="false">
      <c r="B7" s="237"/>
      <c r="C7" s="237" t="s">
        <v>86</v>
      </c>
      <c r="D7" s="237"/>
      <c r="E7" s="238"/>
      <c r="F7" s="239"/>
      <c r="G7" s="240"/>
    </row>
    <row r="8" customFormat="false" ht="20.25" hidden="false" customHeight="false" outlineLevel="0" collapsed="false">
      <c r="B8" s="237" t="s">
        <v>87</v>
      </c>
      <c r="C8" s="237" t="s">
        <v>88</v>
      </c>
      <c r="D8" s="240" t="n">
        <v>24</v>
      </c>
      <c r="E8" s="238" t="n">
        <v>0.9</v>
      </c>
      <c r="F8" s="239" t="n">
        <v>1.05</v>
      </c>
      <c r="G8" s="240" t="n">
        <v>4</v>
      </c>
    </row>
    <row r="9" customFormat="false" ht="20.25" hidden="false" customHeight="false" outlineLevel="0" collapsed="false">
      <c r="B9" s="237" t="s">
        <v>90</v>
      </c>
      <c r="C9" s="237" t="s">
        <v>91</v>
      </c>
      <c r="D9" s="240" t="n">
        <v>24</v>
      </c>
      <c r="E9" s="238" t="n">
        <v>0.9</v>
      </c>
      <c r="F9" s="239" t="n">
        <v>1.05</v>
      </c>
      <c r="G9" s="240" t="n">
        <v>4</v>
      </c>
    </row>
    <row r="10" customFormat="false" ht="20.25" hidden="false" customHeight="false" outlineLevel="0" collapsed="false">
      <c r="B10" s="237" t="s">
        <v>92</v>
      </c>
      <c r="C10" s="237" t="s">
        <v>93</v>
      </c>
      <c r="D10" s="240" t="n">
        <v>24</v>
      </c>
      <c r="E10" s="238" t="n">
        <v>0.9</v>
      </c>
      <c r="F10" s="239" t="n">
        <v>1.05</v>
      </c>
      <c r="G10" s="240" t="n">
        <v>4</v>
      </c>
    </row>
    <row r="11" customFormat="false" ht="20.25" hidden="false" customHeight="false" outlineLevel="0" collapsed="false">
      <c r="B11" s="237" t="s">
        <v>95</v>
      </c>
      <c r="C11" s="237" t="s">
        <v>96</v>
      </c>
      <c r="D11" s="240" t="n">
        <v>24</v>
      </c>
      <c r="E11" s="238" t="n">
        <v>0.9</v>
      </c>
      <c r="F11" s="239" t="n">
        <v>1.05</v>
      </c>
      <c r="G11" s="240" t="n">
        <v>4</v>
      </c>
    </row>
    <row r="12" customFormat="false" ht="20.25" hidden="false" customHeight="false" outlineLevel="0" collapsed="false">
      <c r="B12" s="237" t="s">
        <v>98</v>
      </c>
      <c r="C12" s="237" t="s">
        <v>99</v>
      </c>
      <c r="D12" s="240" t="n">
        <v>24</v>
      </c>
      <c r="E12" s="238" t="n">
        <v>0.9</v>
      </c>
      <c r="F12" s="239" t="n">
        <v>1.05</v>
      </c>
      <c r="G12" s="240" t="n">
        <v>4</v>
      </c>
    </row>
    <row r="13" customFormat="false" ht="20.25" hidden="false" customHeight="false" outlineLevel="0" collapsed="false">
      <c r="B13" s="237" t="s">
        <v>100</v>
      </c>
      <c r="C13" s="237" t="s">
        <v>101</v>
      </c>
      <c r="D13" s="240" t="n">
        <v>24</v>
      </c>
      <c r="E13" s="238" t="n">
        <v>0.9</v>
      </c>
      <c r="F13" s="239" t="n">
        <v>1.05</v>
      </c>
      <c r="G13" s="240" t="n">
        <v>4</v>
      </c>
    </row>
    <row r="14" customFormat="false" ht="20.25" hidden="false" customHeight="false" outlineLevel="0" collapsed="false">
      <c r="B14" s="237" t="s">
        <v>103</v>
      </c>
      <c r="C14" s="237" t="s">
        <v>549</v>
      </c>
      <c r="D14" s="240" t="n">
        <v>12</v>
      </c>
      <c r="E14" s="238" t="n">
        <v>0.94</v>
      </c>
      <c r="F14" s="239" t="n">
        <v>1.09</v>
      </c>
      <c r="G14" s="240" t="n">
        <v>4</v>
      </c>
    </row>
    <row r="15" customFormat="false" ht="20.25" hidden="false" customHeight="false" outlineLevel="0" collapsed="false">
      <c r="B15" s="237" t="s">
        <v>106</v>
      </c>
      <c r="C15" s="237" t="s">
        <v>107</v>
      </c>
      <c r="D15" s="240" t="n">
        <v>24</v>
      </c>
      <c r="E15" s="238" t="n">
        <v>0.9</v>
      </c>
      <c r="F15" s="239" t="n">
        <v>1.05</v>
      </c>
      <c r="G15" s="240" t="n">
        <v>4</v>
      </c>
    </row>
    <row r="16" customFormat="false" ht="20.25" hidden="false" customHeight="false" outlineLevel="0" collapsed="false">
      <c r="B16" s="237" t="s">
        <v>109</v>
      </c>
      <c r="C16" s="237" t="s">
        <v>110</v>
      </c>
      <c r="D16" s="240" t="n">
        <v>12</v>
      </c>
      <c r="E16" s="238" t="n">
        <v>0.99</v>
      </c>
      <c r="F16" s="239" t="n">
        <v>1.15</v>
      </c>
      <c r="G16" s="240" t="n">
        <v>4</v>
      </c>
    </row>
    <row r="17" customFormat="false" ht="20.25" hidden="false" customHeight="false" outlineLevel="0" collapsed="false">
      <c r="B17" s="237" t="s">
        <v>112</v>
      </c>
      <c r="C17" s="237" t="s">
        <v>113</v>
      </c>
      <c r="D17" s="240" t="n">
        <v>24</v>
      </c>
      <c r="E17" s="238" t="n">
        <v>1.06</v>
      </c>
      <c r="F17" s="239" t="n">
        <v>1.2</v>
      </c>
      <c r="G17" s="240" t="n">
        <v>4</v>
      </c>
    </row>
    <row r="18" customFormat="false" ht="20.25" hidden="false" customHeight="false" outlineLevel="0" collapsed="false">
      <c r="B18" s="237" t="s">
        <v>115</v>
      </c>
      <c r="C18" s="237" t="s">
        <v>116</v>
      </c>
      <c r="D18" s="240" t="n">
        <v>12</v>
      </c>
      <c r="E18" s="238" t="n">
        <v>1.02</v>
      </c>
      <c r="F18" s="239" t="n">
        <v>1.05</v>
      </c>
      <c r="G18" s="240" t="n">
        <v>4</v>
      </c>
    </row>
    <row r="19" customFormat="false" ht="20.25" hidden="false" customHeight="false" outlineLevel="0" collapsed="false">
      <c r="B19" s="237" t="s">
        <v>118</v>
      </c>
      <c r="C19" s="237" t="s">
        <v>119</v>
      </c>
      <c r="D19" s="240" t="n">
        <v>2</v>
      </c>
      <c r="E19" s="238" t="n">
        <v>7.6</v>
      </c>
      <c r="F19" s="239" t="n">
        <v>8.85</v>
      </c>
      <c r="G19" s="240" t="n">
        <v>4</v>
      </c>
    </row>
    <row r="20" customFormat="false" ht="20.25" hidden="false" customHeight="false" outlineLevel="0" collapsed="false">
      <c r="B20" s="237" t="s">
        <v>120</v>
      </c>
      <c r="C20" s="237" t="s">
        <v>121</v>
      </c>
      <c r="D20" s="240" t="n">
        <v>2</v>
      </c>
      <c r="E20" s="238" t="n">
        <v>7.6</v>
      </c>
      <c r="F20" s="239" t="n">
        <v>8.85</v>
      </c>
      <c r="G20" s="240" t="n">
        <v>4</v>
      </c>
    </row>
    <row r="21" customFormat="false" ht="20.25" hidden="false" customHeight="false" outlineLevel="0" collapsed="false">
      <c r="B21" s="237" t="s">
        <v>123</v>
      </c>
      <c r="C21" s="237" t="s">
        <v>124</v>
      </c>
      <c r="D21" s="240" t="n">
        <v>2</v>
      </c>
      <c r="E21" s="238" t="n">
        <v>7.6</v>
      </c>
      <c r="F21" s="239" t="n">
        <v>8.85</v>
      </c>
      <c r="G21" s="240" t="n">
        <v>4</v>
      </c>
    </row>
    <row r="22" customFormat="false" ht="20.25" hidden="false" customHeight="false" outlineLevel="0" collapsed="false">
      <c r="B22" s="237" t="s">
        <v>126</v>
      </c>
      <c r="C22" s="237" t="s">
        <v>127</v>
      </c>
      <c r="D22" s="240" t="n">
        <v>2</v>
      </c>
      <c r="E22" s="238" t="n">
        <v>8.8</v>
      </c>
      <c r="F22" s="239" t="n">
        <v>10.05</v>
      </c>
      <c r="G22" s="240" t="n">
        <v>4</v>
      </c>
    </row>
    <row r="23" customFormat="false" ht="20.25" hidden="false" customHeight="false" outlineLevel="0" collapsed="false">
      <c r="B23" s="237" t="s">
        <v>129</v>
      </c>
      <c r="C23" s="237" t="s">
        <v>130</v>
      </c>
      <c r="D23" s="240" t="n">
        <v>2</v>
      </c>
      <c r="E23" s="238" t="n">
        <v>8.9</v>
      </c>
      <c r="F23" s="239" t="n">
        <v>10.15</v>
      </c>
      <c r="G23" s="240" t="n">
        <v>4</v>
      </c>
    </row>
    <row r="24" customFormat="false" ht="20.25" hidden="false" customHeight="false" outlineLevel="0" collapsed="false">
      <c r="B24" s="237" t="s">
        <v>132</v>
      </c>
      <c r="C24" s="237" t="s">
        <v>133</v>
      </c>
      <c r="D24" s="240" t="n">
        <v>2</v>
      </c>
      <c r="E24" s="238" t="n">
        <v>6.9</v>
      </c>
      <c r="F24" s="239" t="n">
        <v>8.15</v>
      </c>
      <c r="G24" s="240" t="n">
        <v>4</v>
      </c>
    </row>
    <row r="25" customFormat="false" ht="20.25" hidden="false" customHeight="false" outlineLevel="0" collapsed="false">
      <c r="B25" s="237" t="s">
        <v>134</v>
      </c>
      <c r="C25" s="237" t="s">
        <v>135</v>
      </c>
      <c r="D25" s="240" t="n">
        <v>2</v>
      </c>
      <c r="E25" s="238" t="n">
        <v>6.9</v>
      </c>
      <c r="F25" s="239" t="n">
        <v>8.15</v>
      </c>
      <c r="G25" s="240" t="n">
        <v>4</v>
      </c>
    </row>
    <row r="26" customFormat="false" ht="20.25" hidden="false" customHeight="false" outlineLevel="0" collapsed="false">
      <c r="B26" s="237" t="s">
        <v>136</v>
      </c>
      <c r="C26" s="237" t="s">
        <v>137</v>
      </c>
      <c r="D26" s="240" t="n">
        <v>2</v>
      </c>
      <c r="E26" s="238" t="n">
        <v>8.1</v>
      </c>
      <c r="F26" s="239" t="n">
        <v>10.6</v>
      </c>
      <c r="G26" s="240" t="n">
        <v>4</v>
      </c>
    </row>
    <row r="27" customFormat="false" ht="20.25" hidden="false" customHeight="false" outlineLevel="0" collapsed="false">
      <c r="B27" s="237" t="s">
        <v>138</v>
      </c>
      <c r="C27" s="237" t="s">
        <v>139</v>
      </c>
      <c r="D27" s="240" t="n">
        <v>1</v>
      </c>
      <c r="E27" s="238" t="n">
        <v>11.4</v>
      </c>
      <c r="F27" s="239" t="n">
        <v>12.65</v>
      </c>
      <c r="G27" s="240" t="n">
        <v>4</v>
      </c>
    </row>
    <row r="28" customFormat="false" ht="20.25" hidden="false" customHeight="false" outlineLevel="0" collapsed="false">
      <c r="B28" s="237" t="s">
        <v>141</v>
      </c>
      <c r="C28" s="237" t="s">
        <v>142</v>
      </c>
      <c r="D28" s="240" t="n">
        <v>1</v>
      </c>
      <c r="E28" s="238" t="n">
        <v>11.1</v>
      </c>
      <c r="F28" s="239" t="n">
        <v>12.35</v>
      </c>
      <c r="G28" s="240" t="n">
        <v>4</v>
      </c>
    </row>
    <row r="29" customFormat="false" ht="20.25" hidden="false" customHeight="false" outlineLevel="0" collapsed="false">
      <c r="B29" s="237"/>
      <c r="C29" s="237"/>
      <c r="D29" s="240"/>
      <c r="E29" s="238"/>
      <c r="F29" s="239"/>
      <c r="G29" s="240"/>
    </row>
    <row r="30" customFormat="false" ht="20.25" hidden="false" customHeight="false" outlineLevel="0" collapsed="false">
      <c r="B30" s="237"/>
      <c r="C30" s="237" t="s">
        <v>144</v>
      </c>
      <c r="D30" s="240"/>
      <c r="E30" s="238"/>
      <c r="F30" s="239"/>
      <c r="G30" s="240"/>
    </row>
    <row r="31" customFormat="false" ht="20.25" hidden="false" customHeight="false" outlineLevel="0" collapsed="false">
      <c r="B31" s="237" t="s">
        <v>145</v>
      </c>
      <c r="C31" s="237" t="s">
        <v>146</v>
      </c>
      <c r="D31" s="240" t="n">
        <v>24</v>
      </c>
      <c r="E31" s="238" t="n">
        <v>0.94</v>
      </c>
      <c r="F31" s="239" t="n">
        <v>1.1</v>
      </c>
      <c r="G31" s="240" t="n">
        <v>4</v>
      </c>
    </row>
    <row r="32" customFormat="false" ht="20.25" hidden="false" customHeight="false" outlineLevel="0" collapsed="false">
      <c r="B32" s="241" t="s">
        <v>147</v>
      </c>
      <c r="C32" s="241" t="s">
        <v>148</v>
      </c>
      <c r="D32" s="240" t="n">
        <v>24</v>
      </c>
      <c r="E32" s="238" t="n">
        <v>0.94</v>
      </c>
      <c r="F32" s="239" t="n">
        <v>1.1</v>
      </c>
      <c r="G32" s="240" t="n">
        <v>4</v>
      </c>
    </row>
    <row r="33" customFormat="false" ht="20.25" hidden="false" customHeight="false" outlineLevel="0" collapsed="false">
      <c r="B33" s="237" t="s">
        <v>149</v>
      </c>
      <c r="C33" s="237" t="s">
        <v>150</v>
      </c>
      <c r="D33" s="240" t="n">
        <v>24</v>
      </c>
      <c r="E33" s="238" t="n">
        <v>0.94</v>
      </c>
      <c r="F33" s="239" t="n">
        <v>1.1</v>
      </c>
      <c r="G33" s="240" t="n">
        <v>4</v>
      </c>
    </row>
    <row r="34" customFormat="false" ht="20.25" hidden="false" customHeight="false" outlineLevel="0" collapsed="false">
      <c r="B34" s="237" t="s">
        <v>151</v>
      </c>
      <c r="C34" s="237" t="s">
        <v>152</v>
      </c>
      <c r="D34" s="240" t="n">
        <v>12</v>
      </c>
      <c r="E34" s="238" t="n">
        <v>1.25</v>
      </c>
      <c r="F34" s="239" t="n">
        <v>1.4</v>
      </c>
      <c r="G34" s="240" t="n">
        <v>4</v>
      </c>
    </row>
    <row r="35" customFormat="false" ht="20.25" hidden="false" customHeight="false" outlineLevel="0" collapsed="false">
      <c r="B35" s="237" t="s">
        <v>153</v>
      </c>
      <c r="C35" s="237" t="s">
        <v>154</v>
      </c>
      <c r="D35" s="240" t="n">
        <v>2</v>
      </c>
      <c r="E35" s="238" t="n">
        <v>7.8</v>
      </c>
      <c r="F35" s="239" t="n">
        <v>9.05</v>
      </c>
      <c r="G35" s="240" t="n">
        <v>4</v>
      </c>
    </row>
    <row r="36" customFormat="false" ht="20.25" hidden="false" customHeight="false" outlineLevel="0" collapsed="false">
      <c r="B36" s="237" t="s">
        <v>155</v>
      </c>
      <c r="C36" s="237" t="s">
        <v>156</v>
      </c>
      <c r="D36" s="240" t="n">
        <v>2</v>
      </c>
      <c r="E36" s="238" t="n">
        <v>7.8</v>
      </c>
      <c r="F36" s="239" t="n">
        <v>9.05</v>
      </c>
      <c r="G36" s="240" t="n">
        <v>4</v>
      </c>
    </row>
    <row r="37" customFormat="false" ht="20.25" hidden="false" customHeight="false" outlineLevel="0" collapsed="false">
      <c r="B37" s="237" t="s">
        <v>157</v>
      </c>
      <c r="C37" s="237" t="s">
        <v>158</v>
      </c>
      <c r="D37" s="240" t="n">
        <v>2</v>
      </c>
      <c r="E37" s="238" t="n">
        <v>7.8</v>
      </c>
      <c r="F37" s="239" t="n">
        <v>9.05</v>
      </c>
      <c r="G37" s="240" t="n">
        <v>4</v>
      </c>
    </row>
    <row r="38" customFormat="false" ht="20.25" hidden="false" customHeight="false" outlineLevel="0" collapsed="false">
      <c r="B38" s="237"/>
      <c r="C38" s="237"/>
      <c r="D38" s="240"/>
      <c r="E38" s="238"/>
      <c r="F38" s="239"/>
      <c r="G38" s="240"/>
    </row>
    <row r="39" customFormat="false" ht="20.25" hidden="false" customHeight="false" outlineLevel="0" collapsed="false">
      <c r="B39" s="237"/>
      <c r="C39" s="237" t="s">
        <v>159</v>
      </c>
      <c r="D39" s="240"/>
      <c r="E39" s="238"/>
      <c r="F39" s="239"/>
      <c r="G39" s="240"/>
    </row>
    <row r="40" customFormat="false" ht="20.25" hidden="false" customHeight="false" outlineLevel="0" collapsed="false">
      <c r="B40" s="237" t="s">
        <v>160</v>
      </c>
      <c r="C40" s="237" t="s">
        <v>161</v>
      </c>
      <c r="D40" s="240" t="n">
        <v>20</v>
      </c>
      <c r="E40" s="238" t="n">
        <v>1.6</v>
      </c>
      <c r="F40" s="239" t="n">
        <v>1.75</v>
      </c>
      <c r="G40" s="240" t="n">
        <v>4</v>
      </c>
    </row>
    <row r="41" customFormat="false" ht="20.25" hidden="false" customHeight="false" outlineLevel="0" collapsed="false">
      <c r="B41" s="237" t="s">
        <v>163</v>
      </c>
      <c r="C41" s="237" t="s">
        <v>164</v>
      </c>
      <c r="D41" s="240" t="n">
        <v>24</v>
      </c>
      <c r="E41" s="238" t="n">
        <v>1.6</v>
      </c>
      <c r="F41" s="239" t="n">
        <v>1.75</v>
      </c>
      <c r="G41" s="240" t="n">
        <v>4</v>
      </c>
    </row>
    <row r="42" customFormat="false" ht="20.25" hidden="false" customHeight="false" outlineLevel="0" collapsed="false">
      <c r="B42" s="237" t="s">
        <v>165</v>
      </c>
      <c r="C42" s="237" t="s">
        <v>166</v>
      </c>
      <c r="D42" s="240" t="n">
        <v>12</v>
      </c>
      <c r="E42" s="238" t="n">
        <v>1.6</v>
      </c>
      <c r="F42" s="239" t="n">
        <v>1.75</v>
      </c>
      <c r="G42" s="240" t="n">
        <v>4</v>
      </c>
    </row>
    <row r="43" customFormat="false" ht="20.25" hidden="false" customHeight="false" outlineLevel="0" collapsed="false">
      <c r="B43" s="237" t="s">
        <v>168</v>
      </c>
      <c r="C43" s="237" t="s">
        <v>169</v>
      </c>
      <c r="D43" s="240" t="n">
        <v>2</v>
      </c>
      <c r="E43" s="238" t="n">
        <v>13.3</v>
      </c>
      <c r="F43" s="239" t="n">
        <v>14.55</v>
      </c>
      <c r="G43" s="240" t="n">
        <v>4</v>
      </c>
    </row>
    <row r="44" customFormat="false" ht="20.25" hidden="false" customHeight="false" outlineLevel="0" collapsed="false">
      <c r="B44" s="237"/>
      <c r="C44" s="237"/>
      <c r="D44" s="240"/>
      <c r="E44" s="238"/>
      <c r="F44" s="239"/>
      <c r="G44" s="240"/>
    </row>
    <row r="45" customFormat="false" ht="20.25" hidden="false" customHeight="false" outlineLevel="0" collapsed="false">
      <c r="B45" s="237"/>
      <c r="C45" s="237" t="s">
        <v>170</v>
      </c>
      <c r="D45" s="240"/>
      <c r="E45" s="238"/>
      <c r="F45" s="239"/>
      <c r="G45" s="240"/>
    </row>
    <row r="46" customFormat="false" ht="20.25" hidden="false" customHeight="false" outlineLevel="0" collapsed="false">
      <c r="B46" s="237" t="s">
        <v>172</v>
      </c>
      <c r="C46" s="237" t="s">
        <v>173</v>
      </c>
      <c r="D46" s="240" t="n">
        <v>12</v>
      </c>
      <c r="E46" s="238" t="n">
        <v>1.75</v>
      </c>
      <c r="F46" s="239" t="n">
        <v>1.9</v>
      </c>
      <c r="G46" s="240" t="n">
        <v>4</v>
      </c>
    </row>
    <row r="47" customFormat="false" ht="20.25" hidden="false" customHeight="false" outlineLevel="0" collapsed="false">
      <c r="B47" s="237" t="s">
        <v>175</v>
      </c>
      <c r="C47" s="237" t="s">
        <v>176</v>
      </c>
      <c r="D47" s="240" t="n">
        <v>12</v>
      </c>
      <c r="E47" s="238" t="n">
        <v>1.75</v>
      </c>
      <c r="F47" s="239" t="n">
        <v>1.9</v>
      </c>
      <c r="G47" s="240" t="n">
        <v>4</v>
      </c>
    </row>
    <row r="48" customFormat="false" ht="20.25" hidden="false" customHeight="false" outlineLevel="0" collapsed="false">
      <c r="B48" s="237"/>
      <c r="C48" s="237"/>
      <c r="D48" s="240"/>
      <c r="E48" s="238"/>
      <c r="F48" s="239"/>
      <c r="G48" s="240"/>
    </row>
    <row r="49" customFormat="false" ht="20.25" hidden="false" customHeight="false" outlineLevel="0" collapsed="false">
      <c r="B49" s="237"/>
      <c r="C49" s="237" t="s">
        <v>178</v>
      </c>
      <c r="D49" s="240"/>
      <c r="E49" s="238"/>
      <c r="F49" s="239"/>
      <c r="G49" s="240"/>
    </row>
    <row r="50" customFormat="false" ht="20.25" hidden="false" customHeight="false" outlineLevel="0" collapsed="false">
      <c r="B50" s="237" t="s">
        <v>180</v>
      </c>
      <c r="C50" s="237" t="s">
        <v>181</v>
      </c>
      <c r="D50" s="240" t="n">
        <v>12</v>
      </c>
      <c r="E50" s="238" t="n">
        <v>1.8</v>
      </c>
      <c r="F50" s="239" t="n">
        <v>1.95</v>
      </c>
      <c r="G50" s="240" t="n">
        <v>4</v>
      </c>
    </row>
    <row r="51" customFormat="false" ht="20.25" hidden="false" customHeight="false" outlineLevel="0" collapsed="false">
      <c r="B51" s="237"/>
      <c r="C51" s="237"/>
      <c r="D51" s="240"/>
      <c r="E51" s="238"/>
      <c r="F51" s="239"/>
      <c r="G51" s="240"/>
    </row>
    <row r="52" customFormat="false" ht="20.25" hidden="false" customHeight="false" outlineLevel="0" collapsed="false">
      <c r="B52" s="237"/>
      <c r="C52" s="237" t="s">
        <v>183</v>
      </c>
      <c r="D52" s="240"/>
      <c r="E52" s="238"/>
      <c r="F52" s="239"/>
      <c r="G52" s="240"/>
    </row>
    <row r="53" customFormat="false" ht="20.25" hidden="false" customHeight="false" outlineLevel="0" collapsed="false">
      <c r="B53" s="237" t="s">
        <v>184</v>
      </c>
      <c r="C53" s="237" t="s">
        <v>185</v>
      </c>
      <c r="D53" s="240" t="n">
        <v>9</v>
      </c>
      <c r="E53" s="238" t="n">
        <v>3.1</v>
      </c>
      <c r="F53" s="239" t="n">
        <v>3.25</v>
      </c>
      <c r="G53" s="240" t="n">
        <v>4</v>
      </c>
    </row>
    <row r="54" customFormat="false" ht="20.25" hidden="false" customHeight="false" outlineLevel="0" collapsed="false">
      <c r="B54" s="237" t="s">
        <v>186</v>
      </c>
      <c r="C54" s="237" t="s">
        <v>187</v>
      </c>
      <c r="D54" s="240" t="n">
        <v>11</v>
      </c>
      <c r="E54" s="238" t="n">
        <v>3.1</v>
      </c>
      <c r="F54" s="239" t="n">
        <v>3.25</v>
      </c>
      <c r="G54" s="240" t="n">
        <v>4</v>
      </c>
    </row>
    <row r="55" customFormat="false" ht="20.25" hidden="false" customHeight="false" outlineLevel="0" collapsed="false">
      <c r="B55" s="237" t="s">
        <v>188</v>
      </c>
      <c r="C55" s="237" t="s">
        <v>189</v>
      </c>
      <c r="D55" s="240" t="n">
        <v>11</v>
      </c>
      <c r="E55" s="238" t="n">
        <v>2.65</v>
      </c>
      <c r="F55" s="239" t="n">
        <v>2.8</v>
      </c>
      <c r="G55" s="240" t="n">
        <v>4</v>
      </c>
    </row>
    <row r="56" customFormat="false" ht="20.25" hidden="false" customHeight="false" outlineLevel="0" collapsed="false">
      <c r="B56" s="237" t="s">
        <v>190</v>
      </c>
      <c r="C56" s="237" t="s">
        <v>191</v>
      </c>
      <c r="D56" s="240" t="n">
        <v>9</v>
      </c>
      <c r="E56" s="238" t="n">
        <v>3.1</v>
      </c>
      <c r="F56" s="239" t="n">
        <v>3.25</v>
      </c>
      <c r="G56" s="240" t="n">
        <v>4</v>
      </c>
    </row>
    <row r="57" customFormat="false" ht="20.25" hidden="false" customHeight="false" outlineLevel="0" collapsed="false">
      <c r="B57" s="237" t="s">
        <v>192</v>
      </c>
      <c r="C57" s="237" t="s">
        <v>193</v>
      </c>
      <c r="D57" s="240" t="n">
        <v>9</v>
      </c>
      <c r="E57" s="238" t="n">
        <v>3.1</v>
      </c>
      <c r="F57" s="239" t="n">
        <v>3.25</v>
      </c>
      <c r="G57" s="240" t="n">
        <v>4</v>
      </c>
    </row>
    <row r="58" customFormat="false" ht="20.25" hidden="false" customHeight="false" outlineLevel="0" collapsed="false">
      <c r="B58" s="237" t="s">
        <v>194</v>
      </c>
      <c r="C58" s="237" t="s">
        <v>195</v>
      </c>
      <c r="D58" s="240" t="n">
        <v>9</v>
      </c>
      <c r="E58" s="238" t="n">
        <v>3.1</v>
      </c>
      <c r="F58" s="239" t="n">
        <v>3.25</v>
      </c>
      <c r="G58" s="240" t="n">
        <v>4</v>
      </c>
    </row>
    <row r="59" customFormat="false" ht="20.25" hidden="false" customHeight="false" outlineLevel="0" collapsed="false">
      <c r="B59" s="237"/>
      <c r="C59" s="237"/>
      <c r="D59" s="240"/>
      <c r="E59" s="238"/>
      <c r="F59" s="239"/>
      <c r="G59" s="240"/>
    </row>
    <row r="60" customFormat="false" ht="20.25" hidden="false" customHeight="false" outlineLevel="0" collapsed="false">
      <c r="B60" s="237"/>
      <c r="C60" s="237"/>
      <c r="D60" s="240"/>
      <c r="E60" s="238"/>
      <c r="F60" s="239"/>
      <c r="G60" s="240"/>
    </row>
    <row r="61" customFormat="false" ht="20.25" hidden="false" customHeight="false" outlineLevel="0" collapsed="false">
      <c r="B61" s="237"/>
      <c r="C61" s="237"/>
      <c r="D61" s="240"/>
      <c r="E61" s="238"/>
      <c r="F61" s="239"/>
      <c r="G61" s="240"/>
    </row>
    <row r="62" customFormat="false" ht="20.25" hidden="false" customHeight="false" outlineLevel="0" collapsed="false">
      <c r="B62" s="237"/>
      <c r="C62" s="237" t="s">
        <v>196</v>
      </c>
      <c r="D62" s="240"/>
      <c r="E62" s="238"/>
      <c r="F62" s="239"/>
      <c r="G62" s="240"/>
    </row>
    <row r="63" customFormat="false" ht="20.25" hidden="false" customHeight="false" outlineLevel="0" collapsed="false">
      <c r="B63" s="237" t="s">
        <v>197</v>
      </c>
      <c r="C63" s="237" t="s">
        <v>198</v>
      </c>
      <c r="D63" s="240" t="n">
        <v>12</v>
      </c>
      <c r="E63" s="238" t="n">
        <v>2.05</v>
      </c>
      <c r="F63" s="239" t="n">
        <v>2.15</v>
      </c>
      <c r="G63" s="240" t="n">
        <v>4</v>
      </c>
    </row>
    <row r="64" customFormat="false" ht="20.25" hidden="false" customHeight="false" outlineLevel="0" collapsed="false">
      <c r="B64" s="237" t="s">
        <v>199</v>
      </c>
      <c r="C64" s="237" t="s">
        <v>200</v>
      </c>
      <c r="D64" s="240" t="n">
        <v>12</v>
      </c>
      <c r="E64" s="238" t="n">
        <v>1.75</v>
      </c>
      <c r="F64" s="239" t="n">
        <v>1.85</v>
      </c>
      <c r="G64" s="240" t="n">
        <v>4</v>
      </c>
    </row>
    <row r="65" customFormat="false" ht="20.25" hidden="false" customHeight="false" outlineLevel="0" collapsed="false">
      <c r="B65" s="237" t="s">
        <v>201</v>
      </c>
      <c r="C65" s="237" t="s">
        <v>202</v>
      </c>
      <c r="D65" s="240" t="n">
        <v>12</v>
      </c>
      <c r="E65" s="238" t="n">
        <v>1.9</v>
      </c>
      <c r="F65" s="239" t="n">
        <v>2</v>
      </c>
      <c r="G65" s="240" t="n">
        <v>4</v>
      </c>
    </row>
    <row r="66" customFormat="false" ht="20.25" hidden="false" customHeight="false" outlineLevel="0" collapsed="false">
      <c r="B66" s="237" t="s">
        <v>203</v>
      </c>
      <c r="C66" s="237" t="s">
        <v>204</v>
      </c>
      <c r="D66" s="240" t="n">
        <v>12</v>
      </c>
      <c r="E66" s="238" t="n">
        <v>1.75</v>
      </c>
      <c r="F66" s="239" t="n">
        <v>1.85</v>
      </c>
      <c r="G66" s="240" t="n">
        <v>4</v>
      </c>
    </row>
    <row r="67" customFormat="false" ht="20.25" hidden="false" customHeight="false" outlineLevel="0" collapsed="false">
      <c r="B67" s="237" t="s">
        <v>205</v>
      </c>
      <c r="C67" s="237" t="s">
        <v>206</v>
      </c>
      <c r="D67" s="240" t="n">
        <v>12</v>
      </c>
      <c r="E67" s="238" t="n">
        <v>1.55</v>
      </c>
      <c r="F67" s="239" t="n">
        <v>1.65</v>
      </c>
      <c r="G67" s="240" t="n">
        <v>4</v>
      </c>
    </row>
    <row r="68" customFormat="false" ht="20.25" hidden="false" customHeight="false" outlineLevel="0" collapsed="false">
      <c r="B68" s="237" t="s">
        <v>207</v>
      </c>
      <c r="C68" s="237" t="s">
        <v>208</v>
      </c>
      <c r="D68" s="240" t="n">
        <v>12</v>
      </c>
      <c r="E68" s="238" t="n">
        <v>1.55</v>
      </c>
      <c r="F68" s="239" t="n">
        <v>1.65</v>
      </c>
      <c r="G68" s="240" t="n">
        <v>4</v>
      </c>
    </row>
    <row r="69" customFormat="false" ht="20.25" hidden="false" customHeight="false" outlineLevel="0" collapsed="false">
      <c r="B69" s="237" t="s">
        <v>209</v>
      </c>
      <c r="C69" s="237" t="s">
        <v>210</v>
      </c>
      <c r="D69" s="240" t="n">
        <v>12</v>
      </c>
      <c r="E69" s="238" t="n">
        <v>1.55</v>
      </c>
      <c r="F69" s="239" t="n">
        <v>1.65</v>
      </c>
      <c r="G69" s="240" t="n">
        <v>4</v>
      </c>
    </row>
    <row r="70" customFormat="false" ht="20.25" hidden="false" customHeight="false" outlineLevel="0" collapsed="false">
      <c r="B70" s="237" t="s">
        <v>211</v>
      </c>
      <c r="C70" s="237" t="s">
        <v>212</v>
      </c>
      <c r="D70" s="240" t="n">
        <v>12</v>
      </c>
      <c r="E70" s="238" t="n">
        <v>2.15</v>
      </c>
      <c r="F70" s="239" t="n">
        <v>2.25</v>
      </c>
      <c r="G70" s="240" t="n">
        <v>4</v>
      </c>
    </row>
    <row r="71" customFormat="false" ht="20.25" hidden="false" customHeight="false" outlineLevel="0" collapsed="false">
      <c r="B71" s="237" t="s">
        <v>213</v>
      </c>
      <c r="C71" s="237" t="s">
        <v>214</v>
      </c>
      <c r="D71" s="240" t="n">
        <v>12</v>
      </c>
      <c r="E71" s="238" t="n">
        <v>1.9</v>
      </c>
      <c r="F71" s="239" t="n">
        <v>2</v>
      </c>
      <c r="G71" s="240" t="n">
        <v>4</v>
      </c>
    </row>
    <row r="72" customFormat="false" ht="20.25" hidden="false" customHeight="false" outlineLevel="0" collapsed="false">
      <c r="B72" s="237" t="s">
        <v>215</v>
      </c>
      <c r="C72" s="237" t="s">
        <v>216</v>
      </c>
      <c r="D72" s="240" t="n">
        <v>12</v>
      </c>
      <c r="E72" s="238" t="n">
        <v>2.15</v>
      </c>
      <c r="F72" s="239" t="n">
        <v>2.25</v>
      </c>
      <c r="G72" s="240" t="n">
        <v>4</v>
      </c>
    </row>
    <row r="73" customFormat="false" ht="20.25" hidden="false" customHeight="false" outlineLevel="0" collapsed="false">
      <c r="B73" s="237" t="s">
        <v>217</v>
      </c>
      <c r="C73" s="237" t="s">
        <v>218</v>
      </c>
      <c r="D73" s="240" t="n">
        <v>12</v>
      </c>
      <c r="E73" s="238" t="n">
        <v>1.85</v>
      </c>
      <c r="F73" s="239" t="n">
        <v>1.91</v>
      </c>
      <c r="G73" s="240" t="n">
        <v>4</v>
      </c>
    </row>
    <row r="74" customFormat="false" ht="20.25" hidden="false" customHeight="false" outlineLevel="0" collapsed="false">
      <c r="B74" s="237" t="s">
        <v>219</v>
      </c>
      <c r="C74" s="237" t="s">
        <v>220</v>
      </c>
      <c r="D74" s="240" t="n">
        <v>12</v>
      </c>
      <c r="E74" s="238" t="n">
        <v>1.85</v>
      </c>
      <c r="F74" s="239" t="n">
        <v>1.91</v>
      </c>
      <c r="G74" s="240" t="n">
        <v>4</v>
      </c>
    </row>
    <row r="75" customFormat="false" ht="20.25" hidden="false" customHeight="false" outlineLevel="0" collapsed="false">
      <c r="B75" s="237"/>
      <c r="C75" s="237"/>
      <c r="D75" s="240"/>
      <c r="E75" s="238"/>
      <c r="F75" s="239"/>
      <c r="G75" s="240"/>
    </row>
    <row r="76" customFormat="false" ht="20.25" hidden="false" customHeight="false" outlineLevel="0" collapsed="false">
      <c r="B76" s="237"/>
      <c r="C76" s="237" t="s">
        <v>221</v>
      </c>
      <c r="D76" s="240"/>
      <c r="E76" s="238"/>
      <c r="F76" s="239"/>
      <c r="G76" s="240"/>
    </row>
    <row r="77" customFormat="false" ht="20.25" hidden="false" customHeight="false" outlineLevel="0" collapsed="false">
      <c r="B77" s="237" t="s">
        <v>222</v>
      </c>
      <c r="C77" s="237" t="s">
        <v>223</v>
      </c>
      <c r="D77" s="240" t="n">
        <v>12</v>
      </c>
      <c r="E77" s="238" t="n">
        <v>3.8</v>
      </c>
      <c r="F77" s="239" t="n">
        <v>4.05</v>
      </c>
      <c r="G77" s="240" t="n">
        <v>4</v>
      </c>
    </row>
    <row r="78" customFormat="false" ht="20.25" hidden="false" customHeight="false" outlineLevel="0" collapsed="false">
      <c r="B78" s="237" t="s">
        <v>224</v>
      </c>
      <c r="C78" s="237" t="s">
        <v>225</v>
      </c>
      <c r="D78" s="240" t="n">
        <v>12</v>
      </c>
      <c r="E78" s="238" t="n">
        <v>3.8</v>
      </c>
      <c r="F78" s="239" t="n">
        <v>4.05</v>
      </c>
      <c r="G78" s="240" t="n">
        <v>4</v>
      </c>
    </row>
    <row r="79" customFormat="false" ht="20.25" hidden="false" customHeight="false" outlineLevel="0" collapsed="false">
      <c r="B79" s="237" t="s">
        <v>227</v>
      </c>
      <c r="C79" s="241" t="s">
        <v>228</v>
      </c>
      <c r="D79" s="240" t="n">
        <v>12</v>
      </c>
      <c r="E79" s="238" t="n">
        <v>3.1</v>
      </c>
      <c r="F79" s="239" t="n">
        <v>3.35</v>
      </c>
      <c r="G79" s="240" t="n">
        <v>4</v>
      </c>
    </row>
    <row r="80" customFormat="false" ht="20.25" hidden="false" customHeight="false" outlineLevel="0" collapsed="false">
      <c r="B80" s="237" t="s">
        <v>230</v>
      </c>
      <c r="C80" s="241" t="s">
        <v>231</v>
      </c>
      <c r="D80" s="240" t="n">
        <v>12</v>
      </c>
      <c r="E80" s="238" t="n">
        <v>4</v>
      </c>
      <c r="F80" s="239" t="n">
        <v>4.25</v>
      </c>
      <c r="G80" s="240" t="n">
        <v>4</v>
      </c>
    </row>
    <row r="81" customFormat="false" ht="20.25" hidden="false" customHeight="false" outlineLevel="0" collapsed="false">
      <c r="B81" s="237" t="s">
        <v>232</v>
      </c>
      <c r="C81" s="241" t="s">
        <v>233</v>
      </c>
      <c r="D81" s="240" t="n">
        <v>12</v>
      </c>
      <c r="E81" s="238" t="n">
        <v>4</v>
      </c>
      <c r="F81" s="239" t="n">
        <v>4.25</v>
      </c>
      <c r="G81" s="240" t="n">
        <v>4</v>
      </c>
    </row>
    <row r="82" customFormat="false" ht="20.25" hidden="false" customHeight="false" outlineLevel="0" collapsed="false">
      <c r="B82" s="237" t="s">
        <v>234</v>
      </c>
      <c r="C82" s="237" t="s">
        <v>235</v>
      </c>
      <c r="D82" s="240" t="n">
        <v>12</v>
      </c>
      <c r="E82" s="238" t="n">
        <v>3.7</v>
      </c>
      <c r="F82" s="239" t="n">
        <v>3.95</v>
      </c>
      <c r="G82" s="240" t="n">
        <v>4</v>
      </c>
    </row>
    <row r="83" customFormat="false" ht="20.25" hidden="false" customHeight="false" outlineLevel="0" collapsed="false">
      <c r="B83" s="237"/>
      <c r="C83" s="237"/>
      <c r="D83" s="240"/>
      <c r="E83" s="238"/>
      <c r="F83" s="239"/>
      <c r="G83" s="240"/>
    </row>
    <row r="84" customFormat="false" ht="20.25" hidden="false" customHeight="false" outlineLevel="0" collapsed="false">
      <c r="B84" s="237"/>
      <c r="C84" s="237" t="s">
        <v>237</v>
      </c>
      <c r="D84" s="240"/>
      <c r="E84" s="238"/>
      <c r="F84" s="239"/>
      <c r="G84" s="240"/>
    </row>
    <row r="85" customFormat="false" ht="20.25" hidden="false" customHeight="false" outlineLevel="0" collapsed="false">
      <c r="B85" s="237" t="s">
        <v>238</v>
      </c>
      <c r="C85" s="237" t="s">
        <v>239</v>
      </c>
      <c r="D85" s="240" t="n">
        <v>1</v>
      </c>
      <c r="E85" s="238" t="n">
        <v>1.95</v>
      </c>
      <c r="F85" s="239" t="n">
        <v>2.2</v>
      </c>
      <c r="G85" s="240" t="n">
        <v>4</v>
      </c>
    </row>
    <row r="86" customFormat="false" ht="20.25" hidden="false" customHeight="false" outlineLevel="0" collapsed="false">
      <c r="B86" s="237" t="s">
        <v>241</v>
      </c>
      <c r="C86" s="237" t="s">
        <v>242</v>
      </c>
      <c r="D86" s="240" t="n">
        <v>1</v>
      </c>
      <c r="E86" s="238" t="n">
        <v>7.1</v>
      </c>
      <c r="F86" s="239" t="n">
        <v>8.3</v>
      </c>
      <c r="G86" s="240" t="n">
        <v>4</v>
      </c>
    </row>
    <row r="87" customFormat="false" ht="20.25" hidden="false" customHeight="false" outlineLevel="0" collapsed="false">
      <c r="B87" s="237"/>
      <c r="C87" s="237"/>
      <c r="D87" s="240"/>
      <c r="E87" s="238"/>
      <c r="F87" s="239"/>
      <c r="G87" s="240"/>
    </row>
    <row r="88" customFormat="false" ht="20.25" hidden="false" customHeight="false" outlineLevel="0" collapsed="false">
      <c r="B88" s="237"/>
      <c r="C88" s="237" t="s">
        <v>244</v>
      </c>
      <c r="D88" s="240"/>
      <c r="E88" s="238"/>
      <c r="F88" s="239"/>
      <c r="G88" s="240"/>
    </row>
    <row r="89" customFormat="false" ht="20.25" hidden="false" customHeight="false" outlineLevel="0" collapsed="false">
      <c r="B89" s="237" t="s">
        <v>550</v>
      </c>
      <c r="C89" s="237" t="s">
        <v>551</v>
      </c>
      <c r="D89" s="240" t="s">
        <v>552</v>
      </c>
      <c r="E89" s="238" t="s">
        <v>553</v>
      </c>
      <c r="F89" s="239"/>
      <c r="G89" s="240" t="n">
        <v>4</v>
      </c>
    </row>
    <row r="90" customFormat="false" ht="20.25" hidden="false" customHeight="false" outlineLevel="0" collapsed="false">
      <c r="B90" s="237" t="s">
        <v>245</v>
      </c>
      <c r="C90" s="237" t="s">
        <v>246</v>
      </c>
      <c r="D90" s="240" t="n">
        <v>6</v>
      </c>
      <c r="E90" s="238" t="n">
        <v>2.85</v>
      </c>
      <c r="F90" s="239" t="n">
        <v>3.55</v>
      </c>
      <c r="G90" s="240" t="n">
        <v>4</v>
      </c>
    </row>
    <row r="91" customFormat="false" ht="20.25" hidden="false" customHeight="false" outlineLevel="0" collapsed="false">
      <c r="B91" s="237" t="s">
        <v>247</v>
      </c>
      <c r="C91" s="237" t="s">
        <v>248</v>
      </c>
      <c r="D91" s="240" t="n">
        <v>1</v>
      </c>
      <c r="E91" s="238" t="n">
        <v>9.7</v>
      </c>
      <c r="F91" s="239" t="n">
        <v>12.1</v>
      </c>
      <c r="G91" s="240" t="n">
        <v>4</v>
      </c>
    </row>
    <row r="92" customFormat="false" ht="20.25" hidden="false" customHeight="false" outlineLevel="0" collapsed="false">
      <c r="B92" s="237" t="s">
        <v>249</v>
      </c>
      <c r="C92" s="237" t="s">
        <v>554</v>
      </c>
      <c r="D92" s="240" t="n">
        <v>12</v>
      </c>
      <c r="E92" s="238" t="n">
        <v>0.64</v>
      </c>
      <c r="F92" s="239" t="n">
        <v>0.8</v>
      </c>
      <c r="G92" s="240" t="n">
        <v>4</v>
      </c>
    </row>
    <row r="93" customFormat="false" ht="20.25" hidden="false" customHeight="false" outlineLevel="0" collapsed="false">
      <c r="B93" s="237" t="s">
        <v>251</v>
      </c>
      <c r="C93" s="237" t="s">
        <v>252</v>
      </c>
      <c r="D93" s="240" t="n">
        <v>12</v>
      </c>
      <c r="E93" s="238" t="n">
        <v>1.02</v>
      </c>
      <c r="F93" s="239" t="n">
        <v>1.3</v>
      </c>
      <c r="G93" s="240" t="n">
        <v>4</v>
      </c>
    </row>
    <row r="94" customFormat="false" ht="20.25" hidden="false" customHeight="false" outlineLevel="0" collapsed="false">
      <c r="B94" s="237" t="s">
        <v>254</v>
      </c>
      <c r="C94" s="237" t="s">
        <v>255</v>
      </c>
      <c r="D94" s="240" t="n">
        <v>12</v>
      </c>
      <c r="E94" s="238" t="n">
        <v>0.95</v>
      </c>
      <c r="F94" s="239" t="n">
        <v>1.2</v>
      </c>
      <c r="G94" s="240" t="n">
        <v>4</v>
      </c>
    </row>
    <row r="95" customFormat="false" ht="20.25" hidden="false" customHeight="false" outlineLevel="0" collapsed="false">
      <c r="B95" s="237"/>
      <c r="C95" s="237"/>
      <c r="D95" s="240"/>
      <c r="E95" s="238"/>
      <c r="F95" s="239"/>
      <c r="G95" s="240"/>
    </row>
    <row r="96" customFormat="false" ht="20.25" hidden="false" customHeight="false" outlineLevel="0" collapsed="false">
      <c r="B96" s="237"/>
      <c r="C96" s="237" t="s">
        <v>257</v>
      </c>
      <c r="D96" s="240"/>
      <c r="E96" s="238"/>
      <c r="F96" s="239"/>
      <c r="G96" s="240"/>
    </row>
    <row r="97" customFormat="false" ht="20.25" hidden="false" customHeight="false" outlineLevel="0" collapsed="false">
      <c r="B97" s="237" t="s">
        <v>259</v>
      </c>
      <c r="C97" s="237" t="s">
        <v>260</v>
      </c>
      <c r="D97" s="240" t="n">
        <v>12</v>
      </c>
      <c r="E97" s="238" t="n">
        <v>0.68</v>
      </c>
      <c r="F97" s="239" t="n">
        <v>0.8</v>
      </c>
      <c r="G97" s="240" t="n">
        <v>4</v>
      </c>
    </row>
    <row r="98" customFormat="false" ht="20.25" hidden="false" customHeight="false" outlineLevel="0" collapsed="false">
      <c r="B98" s="237" t="s">
        <v>261</v>
      </c>
      <c r="C98" s="237" t="s">
        <v>262</v>
      </c>
      <c r="D98" s="240" t="n">
        <v>12</v>
      </c>
      <c r="E98" s="238" t="n">
        <v>0.64</v>
      </c>
      <c r="F98" s="239" t="n">
        <v>0.8</v>
      </c>
      <c r="G98" s="240" t="n">
        <v>4</v>
      </c>
    </row>
    <row r="99" customFormat="false" ht="20.25" hidden="false" customHeight="false" outlineLevel="0" collapsed="false">
      <c r="B99" s="237" t="s">
        <v>263</v>
      </c>
      <c r="C99" s="237" t="s">
        <v>264</v>
      </c>
      <c r="D99" s="240" t="n">
        <v>12</v>
      </c>
      <c r="E99" s="238" t="n">
        <v>0.81</v>
      </c>
      <c r="F99" s="239" t="n">
        <v>0.95</v>
      </c>
      <c r="G99" s="240" t="n">
        <v>4</v>
      </c>
    </row>
    <row r="100" customFormat="false" ht="20.25" hidden="false" customHeight="false" outlineLevel="0" collapsed="false">
      <c r="B100" s="237" t="s">
        <v>265</v>
      </c>
      <c r="C100" s="237" t="s">
        <v>266</v>
      </c>
      <c r="D100" s="240" t="n">
        <v>12</v>
      </c>
      <c r="E100" s="238" t="n">
        <v>1.32</v>
      </c>
      <c r="F100" s="239" t="n">
        <v>1.6</v>
      </c>
      <c r="G100" s="240" t="n">
        <v>4</v>
      </c>
    </row>
    <row r="101" customFormat="false" ht="20.25" hidden="false" customHeight="false" outlineLevel="0" collapsed="false">
      <c r="B101" s="237" t="s">
        <v>267</v>
      </c>
      <c r="C101" s="237" t="s">
        <v>268</v>
      </c>
      <c r="D101" s="240" t="n">
        <v>6</v>
      </c>
      <c r="E101" s="238" t="n">
        <v>2.85</v>
      </c>
      <c r="F101" s="239" t="n">
        <v>3.55</v>
      </c>
      <c r="G101" s="240" t="n">
        <v>4</v>
      </c>
    </row>
    <row r="102" customFormat="false" ht="20.25" hidden="false" customHeight="false" outlineLevel="0" collapsed="false">
      <c r="B102" s="237" t="s">
        <v>269</v>
      </c>
      <c r="C102" s="237" t="s">
        <v>270</v>
      </c>
      <c r="D102" s="240" t="n">
        <v>6</v>
      </c>
      <c r="E102" s="242" t="n">
        <v>2.7</v>
      </c>
      <c r="F102" s="243" t="n">
        <v>3.4</v>
      </c>
      <c r="G102" s="244" t="n">
        <v>4</v>
      </c>
    </row>
    <row r="103" customFormat="false" ht="20.25" hidden="false" customHeight="false" outlineLevel="0" collapsed="false">
      <c r="B103" s="237" t="s">
        <v>271</v>
      </c>
      <c r="C103" s="237" t="s">
        <v>272</v>
      </c>
      <c r="D103" s="240" t="n">
        <v>1</v>
      </c>
      <c r="E103" s="242" t="n">
        <v>9.7</v>
      </c>
      <c r="F103" s="243" t="n">
        <v>12.1</v>
      </c>
      <c r="G103" s="244" t="n">
        <v>4</v>
      </c>
    </row>
    <row r="104" customFormat="false" ht="20.25" hidden="false" customHeight="false" outlineLevel="0" collapsed="false">
      <c r="B104" s="237"/>
      <c r="C104" s="237"/>
      <c r="D104" s="240"/>
      <c r="E104" s="242"/>
      <c r="F104" s="243"/>
      <c r="G104" s="244"/>
    </row>
    <row r="105" customFormat="false" ht="20.25" hidden="false" customHeight="false" outlineLevel="0" collapsed="false">
      <c r="B105" s="237"/>
      <c r="C105" s="237" t="s">
        <v>273</v>
      </c>
      <c r="D105" s="240"/>
      <c r="E105" s="242"/>
      <c r="F105" s="243"/>
      <c r="G105" s="244"/>
    </row>
    <row r="106" customFormat="false" ht="20.25" hidden="false" customHeight="false" outlineLevel="0" collapsed="false">
      <c r="B106" s="237" t="s">
        <v>274</v>
      </c>
      <c r="C106" s="237" t="s">
        <v>275</v>
      </c>
      <c r="D106" s="240" t="n">
        <v>12</v>
      </c>
      <c r="E106" s="242" t="n">
        <v>1.02</v>
      </c>
      <c r="F106" s="243" t="n">
        <v>1.1</v>
      </c>
      <c r="G106" s="244" t="n">
        <v>4</v>
      </c>
    </row>
    <row r="107" customFormat="false" ht="20.25" hidden="false" customHeight="false" outlineLevel="0" collapsed="false">
      <c r="B107" s="237" t="s">
        <v>276</v>
      </c>
      <c r="C107" s="237" t="s">
        <v>277</v>
      </c>
      <c r="D107" s="240" t="n">
        <v>12</v>
      </c>
      <c r="E107" s="242" t="n">
        <v>1.08</v>
      </c>
      <c r="F107" s="243" t="n">
        <v>1.15</v>
      </c>
      <c r="G107" s="244" t="n">
        <v>4</v>
      </c>
    </row>
    <row r="108" customFormat="false" ht="20.25" hidden="false" customHeight="false" outlineLevel="0" collapsed="false">
      <c r="B108" s="237" t="s">
        <v>278</v>
      </c>
      <c r="C108" s="237" t="s">
        <v>279</v>
      </c>
      <c r="D108" s="240" t="n">
        <v>12</v>
      </c>
      <c r="E108" s="242" t="n">
        <v>2.4</v>
      </c>
      <c r="F108" s="243" t="n">
        <v>2.65</v>
      </c>
      <c r="G108" s="244" t="n">
        <v>4</v>
      </c>
    </row>
    <row r="109" customFormat="false" ht="20.25" hidden="false" customHeight="false" outlineLevel="0" collapsed="false">
      <c r="B109" s="237" t="s">
        <v>280</v>
      </c>
      <c r="C109" s="237" t="s">
        <v>281</v>
      </c>
      <c r="D109" s="240" t="n">
        <v>6</v>
      </c>
      <c r="E109" s="242" t="n">
        <v>6.73</v>
      </c>
      <c r="F109" s="243" t="n">
        <v>7.45</v>
      </c>
      <c r="G109" s="244" t="n">
        <v>4</v>
      </c>
    </row>
    <row r="110" customFormat="false" ht="20.25" hidden="false" customHeight="false" outlineLevel="0" collapsed="false">
      <c r="B110" s="237" t="s">
        <v>282</v>
      </c>
      <c r="C110" s="237" t="s">
        <v>283</v>
      </c>
      <c r="D110" s="240" t="n">
        <v>3</v>
      </c>
      <c r="E110" s="242" t="n">
        <v>11.28</v>
      </c>
      <c r="F110" s="243" t="n">
        <v>12.4</v>
      </c>
      <c r="G110" s="244" t="n">
        <v>4</v>
      </c>
    </row>
    <row r="111" customFormat="false" ht="20.25" hidden="false" customHeight="false" outlineLevel="0" collapsed="false">
      <c r="B111" s="237"/>
      <c r="C111" s="237"/>
      <c r="D111" s="240"/>
      <c r="E111" s="238"/>
      <c r="F111" s="239"/>
      <c r="G111" s="240"/>
    </row>
    <row r="112" customFormat="false" ht="20.25" hidden="false" customHeight="false" outlineLevel="0" collapsed="false">
      <c r="B112" s="237"/>
      <c r="C112" s="237" t="s">
        <v>284</v>
      </c>
      <c r="D112" s="240"/>
      <c r="E112" s="238"/>
      <c r="F112" s="239"/>
      <c r="G112" s="240"/>
    </row>
    <row r="113" customFormat="false" ht="20.25" hidden="false" customHeight="false" outlineLevel="0" collapsed="false">
      <c r="B113" s="237" t="s">
        <v>285</v>
      </c>
      <c r="C113" s="237" t="s">
        <v>286</v>
      </c>
      <c r="D113" s="240" t="n">
        <v>6</v>
      </c>
      <c r="E113" s="238" t="n">
        <v>1.32</v>
      </c>
      <c r="F113" s="239" t="n">
        <v>1.55</v>
      </c>
      <c r="G113" s="240" t="n">
        <v>10</v>
      </c>
    </row>
    <row r="114" customFormat="false" ht="20.25" hidden="false" customHeight="false" outlineLevel="0" collapsed="false">
      <c r="B114" s="237" t="s">
        <v>287</v>
      </c>
      <c r="C114" s="237" t="s">
        <v>288</v>
      </c>
      <c r="D114" s="240" t="n">
        <v>6</v>
      </c>
      <c r="E114" s="238" t="n">
        <v>1.27</v>
      </c>
      <c r="F114" s="239" t="n">
        <v>1.5</v>
      </c>
      <c r="G114" s="240" t="n">
        <v>10</v>
      </c>
    </row>
    <row r="115" customFormat="false" ht="20.25" hidden="false" customHeight="false" outlineLevel="0" collapsed="false">
      <c r="B115" s="237"/>
      <c r="C115" s="237" t="s">
        <v>289</v>
      </c>
      <c r="D115" s="240"/>
      <c r="E115" s="238"/>
      <c r="F115" s="239"/>
      <c r="G115" s="240"/>
    </row>
    <row r="116" customFormat="false" ht="20.25" hidden="false" customHeight="false" outlineLevel="0" collapsed="false">
      <c r="B116" s="237" t="s">
        <v>290</v>
      </c>
      <c r="C116" s="237" t="s">
        <v>291</v>
      </c>
      <c r="D116" s="240" t="n">
        <v>6</v>
      </c>
      <c r="E116" s="238" t="n">
        <v>2.59</v>
      </c>
      <c r="F116" s="239" t="n">
        <v>2.65</v>
      </c>
      <c r="G116" s="240" t="n">
        <v>10</v>
      </c>
    </row>
    <row r="117" customFormat="false" ht="20.25" hidden="false" customHeight="false" outlineLevel="0" collapsed="false">
      <c r="B117" s="237"/>
      <c r="C117" s="237"/>
      <c r="D117" s="240"/>
      <c r="E117" s="238"/>
      <c r="F117" s="239"/>
      <c r="G117" s="240"/>
    </row>
    <row r="118" customFormat="false" ht="23.25" hidden="false" customHeight="false" outlineLevel="0" collapsed="false">
      <c r="B118" s="245"/>
      <c r="C118" s="241" t="s">
        <v>292</v>
      </c>
      <c r="D118" s="240"/>
      <c r="E118" s="238"/>
      <c r="F118" s="239"/>
      <c r="G118" s="240"/>
    </row>
    <row r="119" customFormat="false" ht="23.25" hidden="false" customHeight="false" outlineLevel="0" collapsed="false">
      <c r="B119" s="245" t="s">
        <v>293</v>
      </c>
      <c r="C119" s="241" t="s">
        <v>294</v>
      </c>
      <c r="D119" s="240" t="n">
        <v>12</v>
      </c>
      <c r="E119" s="238" t="n">
        <v>0.62</v>
      </c>
      <c r="F119" s="239" t="n">
        <v>0.75</v>
      </c>
      <c r="G119" s="240" t="n">
        <v>10</v>
      </c>
    </row>
    <row r="120" customFormat="false" ht="20.25" hidden="false" customHeight="false" outlineLevel="0" collapsed="false">
      <c r="B120" s="237" t="s">
        <v>295</v>
      </c>
      <c r="C120" s="237" t="s">
        <v>296</v>
      </c>
      <c r="D120" s="240" t="n">
        <v>12</v>
      </c>
      <c r="E120" s="238" t="n">
        <v>0.62</v>
      </c>
      <c r="F120" s="238" t="n">
        <v>0.75</v>
      </c>
      <c r="G120" s="246" t="n">
        <v>10</v>
      </c>
    </row>
    <row r="121" customFormat="false" ht="20.25" hidden="false" customHeight="false" outlineLevel="0" collapsed="false">
      <c r="B121" s="237" t="s">
        <v>298</v>
      </c>
      <c r="C121" s="237" t="s">
        <v>299</v>
      </c>
      <c r="D121" s="240" t="n">
        <v>12</v>
      </c>
      <c r="E121" s="238" t="n">
        <v>0.66</v>
      </c>
      <c r="F121" s="238" t="n">
        <v>0.8</v>
      </c>
      <c r="G121" s="246" t="n">
        <v>10</v>
      </c>
    </row>
    <row r="122" customFormat="false" ht="20.25" hidden="false" customHeight="false" outlineLevel="0" collapsed="false">
      <c r="B122" s="237" t="s">
        <v>301</v>
      </c>
      <c r="C122" s="237" t="s">
        <v>302</v>
      </c>
      <c r="D122" s="240" t="n">
        <v>12</v>
      </c>
      <c r="E122" s="238" t="n">
        <v>0.63</v>
      </c>
      <c r="F122" s="239" t="n">
        <v>0.75</v>
      </c>
      <c r="G122" s="240" t="n">
        <v>10</v>
      </c>
    </row>
    <row r="123" customFormat="false" ht="20.25" hidden="false" customHeight="false" outlineLevel="0" collapsed="false">
      <c r="B123" s="237" t="s">
        <v>304</v>
      </c>
      <c r="C123" s="237" t="s">
        <v>305</v>
      </c>
      <c r="D123" s="240" t="n">
        <v>12</v>
      </c>
      <c r="E123" s="238" t="n">
        <v>0.55</v>
      </c>
      <c r="F123" s="239" t="n">
        <v>0.7</v>
      </c>
      <c r="G123" s="240" t="n">
        <v>10</v>
      </c>
    </row>
    <row r="124" customFormat="false" ht="20.25" hidden="false" customHeight="false" outlineLevel="0" collapsed="false">
      <c r="B124" s="247" t="s">
        <v>307</v>
      </c>
      <c r="C124" s="247" t="s">
        <v>308</v>
      </c>
      <c r="D124" s="240" t="n">
        <v>12</v>
      </c>
      <c r="E124" s="238" t="n">
        <v>0.55</v>
      </c>
      <c r="F124" s="239" t="n">
        <v>0.7</v>
      </c>
      <c r="G124" s="240" t="n">
        <v>10</v>
      </c>
    </row>
    <row r="125" customFormat="false" ht="20.25" hidden="false" customHeight="false" outlineLevel="0" collapsed="false">
      <c r="B125" s="237" t="s">
        <v>309</v>
      </c>
      <c r="C125" s="237" t="s">
        <v>310</v>
      </c>
      <c r="D125" s="240" t="n">
        <v>12</v>
      </c>
      <c r="E125" s="238" t="n">
        <v>0.55</v>
      </c>
      <c r="F125" s="239" t="n">
        <v>0.7</v>
      </c>
      <c r="G125" s="240" t="n">
        <v>10</v>
      </c>
    </row>
    <row r="126" customFormat="false" ht="20.25" hidden="false" customHeight="false" outlineLevel="0" collapsed="false">
      <c r="B126" s="237" t="s">
        <v>311</v>
      </c>
      <c r="C126" s="237" t="s">
        <v>312</v>
      </c>
      <c r="D126" s="240" t="n">
        <v>12</v>
      </c>
      <c r="E126" s="238" t="n">
        <v>0.56</v>
      </c>
      <c r="F126" s="239" t="n">
        <v>0.6</v>
      </c>
      <c r="G126" s="240" t="n">
        <v>10</v>
      </c>
    </row>
    <row r="127" customFormat="false" ht="20.25" hidden="false" customHeight="false" outlineLevel="0" collapsed="false">
      <c r="B127" s="237" t="s">
        <v>313</v>
      </c>
      <c r="C127" s="237" t="s">
        <v>314</v>
      </c>
      <c r="D127" s="240" t="n">
        <v>6</v>
      </c>
      <c r="E127" s="238" t="n">
        <v>2.8</v>
      </c>
      <c r="F127" s="239" t="n">
        <v>3.5</v>
      </c>
      <c r="G127" s="240" t="n">
        <v>10</v>
      </c>
    </row>
    <row r="128" customFormat="false" ht="20.25" hidden="false" customHeight="false" outlineLevel="0" collapsed="false">
      <c r="B128" s="237"/>
      <c r="C128" s="237"/>
      <c r="D128" s="240"/>
      <c r="E128" s="238"/>
      <c r="F128" s="239"/>
      <c r="G128" s="240"/>
    </row>
    <row r="129" customFormat="false" ht="20.25" hidden="false" customHeight="false" outlineLevel="0" collapsed="false">
      <c r="B129" s="237"/>
      <c r="C129" s="237" t="s">
        <v>315</v>
      </c>
      <c r="D129" s="240"/>
      <c r="E129" s="238"/>
      <c r="F129" s="239"/>
      <c r="G129" s="240"/>
    </row>
    <row r="130" customFormat="false" ht="20.25" hidden="false" customHeight="false" outlineLevel="0" collapsed="false">
      <c r="B130" s="237" t="s">
        <v>317</v>
      </c>
      <c r="C130" s="237" t="s">
        <v>318</v>
      </c>
      <c r="D130" s="240" t="n">
        <v>6</v>
      </c>
      <c r="E130" s="238" t="n">
        <v>1.3</v>
      </c>
      <c r="F130" s="239" t="n">
        <v>1.45</v>
      </c>
      <c r="G130" s="240" t="n">
        <v>10</v>
      </c>
    </row>
    <row r="131" customFormat="false" ht="20.25" hidden="false" customHeight="false" outlineLevel="0" collapsed="false">
      <c r="B131" s="237" t="s">
        <v>320</v>
      </c>
      <c r="C131" s="237" t="s">
        <v>321</v>
      </c>
      <c r="D131" s="240" t="n">
        <v>6</v>
      </c>
      <c r="E131" s="238" t="n">
        <v>1.5</v>
      </c>
      <c r="F131" s="239" t="n">
        <v>1.65</v>
      </c>
      <c r="G131" s="240" t="n">
        <v>10</v>
      </c>
    </row>
    <row r="132" customFormat="false" ht="20.25" hidden="false" customHeight="false" outlineLevel="0" collapsed="false">
      <c r="B132" s="237" t="s">
        <v>323</v>
      </c>
      <c r="C132" s="237" t="s">
        <v>324</v>
      </c>
      <c r="D132" s="240" t="n">
        <v>6</v>
      </c>
      <c r="E132" s="238" t="n">
        <v>1.5</v>
      </c>
      <c r="F132" s="239" t="n">
        <v>1.65</v>
      </c>
      <c r="G132" s="240" t="n">
        <v>10</v>
      </c>
    </row>
    <row r="133" customFormat="false" ht="20.25" hidden="false" customHeight="false" outlineLevel="0" collapsed="false">
      <c r="B133" s="237" t="s">
        <v>326</v>
      </c>
      <c r="C133" s="237" t="s">
        <v>327</v>
      </c>
      <c r="D133" s="240" t="n">
        <v>6</v>
      </c>
      <c r="E133" s="238" t="n">
        <v>1.5</v>
      </c>
      <c r="F133" s="239" t="n">
        <v>1.65</v>
      </c>
      <c r="G133" s="240" t="n">
        <v>10</v>
      </c>
    </row>
    <row r="134" customFormat="false" ht="20.25" hidden="false" customHeight="false" outlineLevel="0" collapsed="false">
      <c r="B134" s="237" t="s">
        <v>329</v>
      </c>
      <c r="C134" s="237" t="s">
        <v>330</v>
      </c>
      <c r="D134" s="240" t="n">
        <v>6</v>
      </c>
      <c r="E134" s="238" t="n">
        <v>1.55</v>
      </c>
      <c r="F134" s="239" t="n">
        <v>1.7</v>
      </c>
      <c r="G134" s="240" t="n">
        <v>10</v>
      </c>
    </row>
    <row r="135" customFormat="false" ht="20.25" hidden="false" customHeight="false" outlineLevel="0" collapsed="false">
      <c r="B135" s="237" t="s">
        <v>331</v>
      </c>
      <c r="C135" s="237" t="s">
        <v>332</v>
      </c>
      <c r="D135" s="240" t="n">
        <v>6</v>
      </c>
      <c r="E135" s="238" t="n">
        <v>1.9</v>
      </c>
      <c r="F135" s="239" t="n">
        <v>2.05</v>
      </c>
      <c r="G135" s="240" t="n">
        <v>10</v>
      </c>
    </row>
    <row r="136" customFormat="false" ht="20.25" hidden="false" customHeight="false" outlineLevel="0" collapsed="false">
      <c r="B136" s="237"/>
      <c r="C136" s="237"/>
      <c r="D136" s="240"/>
      <c r="E136" s="238"/>
      <c r="F136" s="239"/>
      <c r="G136" s="240"/>
    </row>
    <row r="137" customFormat="false" ht="20.25" hidden="false" customHeight="false" outlineLevel="0" collapsed="false">
      <c r="B137" s="237"/>
      <c r="C137" s="237" t="s">
        <v>334</v>
      </c>
      <c r="D137" s="240"/>
      <c r="E137" s="238"/>
      <c r="F137" s="239"/>
      <c r="G137" s="240"/>
    </row>
    <row r="138" customFormat="false" ht="20.25" hidden="false" customHeight="false" outlineLevel="0" collapsed="false">
      <c r="B138" s="237" t="s">
        <v>335</v>
      </c>
      <c r="C138" s="237" t="s">
        <v>336</v>
      </c>
      <c r="D138" s="240" t="n">
        <v>12</v>
      </c>
      <c r="E138" s="238" t="n">
        <v>0.96</v>
      </c>
      <c r="F138" s="239" t="n">
        <v>1.1</v>
      </c>
      <c r="G138" s="240" t="n">
        <v>10</v>
      </c>
    </row>
    <row r="139" customFormat="false" ht="20.25" hidden="false" customHeight="false" outlineLevel="0" collapsed="false">
      <c r="B139" s="237" t="s">
        <v>338</v>
      </c>
      <c r="C139" s="237" t="s">
        <v>339</v>
      </c>
      <c r="D139" s="240" t="n">
        <v>6</v>
      </c>
      <c r="E139" s="238" t="n">
        <v>5.7</v>
      </c>
      <c r="F139" s="239" t="n">
        <v>6.4</v>
      </c>
      <c r="G139" s="240" t="n">
        <v>10</v>
      </c>
    </row>
    <row r="140" customFormat="false" ht="20.25" hidden="false" customHeight="false" outlineLevel="0" collapsed="false">
      <c r="B140" s="237"/>
      <c r="C140" s="237"/>
      <c r="D140" s="240"/>
      <c r="E140" s="238"/>
      <c r="F140" s="239"/>
      <c r="G140" s="240"/>
    </row>
    <row r="141" customFormat="false" ht="20.25" hidden="false" customHeight="false" outlineLevel="0" collapsed="false">
      <c r="B141" s="237"/>
      <c r="C141" s="237" t="s">
        <v>340</v>
      </c>
      <c r="D141" s="240"/>
      <c r="E141" s="238"/>
      <c r="F141" s="239"/>
      <c r="G141" s="240"/>
    </row>
    <row r="142" customFormat="false" ht="20.25" hidden="false" customHeight="false" outlineLevel="0" collapsed="false">
      <c r="B142" s="237" t="s">
        <v>342</v>
      </c>
      <c r="C142" s="237" t="s">
        <v>343</v>
      </c>
      <c r="D142" s="240" t="n">
        <v>6</v>
      </c>
      <c r="E142" s="238" t="n">
        <v>2.6</v>
      </c>
      <c r="F142" s="239" t="n">
        <v>2.75</v>
      </c>
      <c r="G142" s="240" t="n">
        <v>4</v>
      </c>
    </row>
    <row r="143" customFormat="false" ht="20.25" hidden="false" customHeight="false" outlineLevel="0" collapsed="false">
      <c r="B143" s="237" t="s">
        <v>344</v>
      </c>
      <c r="C143" s="237" t="s">
        <v>555</v>
      </c>
      <c r="D143" s="240" t="n">
        <v>6</v>
      </c>
      <c r="E143" s="238" t="n">
        <v>6.67</v>
      </c>
      <c r="F143" s="239" t="n">
        <v>6.8</v>
      </c>
      <c r="G143" s="240" t="n">
        <v>4</v>
      </c>
    </row>
    <row r="144" customFormat="false" ht="20.25" hidden="false" customHeight="false" outlineLevel="0" collapsed="false">
      <c r="B144" s="237" t="s">
        <v>346</v>
      </c>
      <c r="C144" s="237" t="s">
        <v>347</v>
      </c>
      <c r="D144" s="240" t="n">
        <v>4</v>
      </c>
      <c r="E144" s="238" t="n">
        <v>30</v>
      </c>
      <c r="F144" s="239" t="n">
        <v>31.2</v>
      </c>
      <c r="G144" s="240" t="n">
        <v>4</v>
      </c>
    </row>
    <row r="145" customFormat="false" ht="20.25" hidden="false" customHeight="false" outlineLevel="0" collapsed="false">
      <c r="B145" s="237" t="s">
        <v>348</v>
      </c>
      <c r="C145" s="237" t="s">
        <v>349</v>
      </c>
      <c r="D145" s="240" t="n">
        <v>4</v>
      </c>
      <c r="E145" s="238" t="n">
        <v>40</v>
      </c>
      <c r="F145" s="239" t="n">
        <v>41.2</v>
      </c>
      <c r="G145" s="240" t="n">
        <v>4</v>
      </c>
    </row>
    <row r="146" customFormat="false" ht="20.25" hidden="false" customHeight="false" outlineLevel="0" collapsed="false">
      <c r="B146" s="237" t="s">
        <v>351</v>
      </c>
      <c r="C146" s="237" t="s">
        <v>352</v>
      </c>
      <c r="D146" s="240" t="n">
        <v>4</v>
      </c>
      <c r="E146" s="238" t="n">
        <v>40</v>
      </c>
      <c r="F146" s="239" t="n">
        <v>41.2</v>
      </c>
      <c r="G146" s="240" t="n">
        <v>4</v>
      </c>
    </row>
    <row r="147" customFormat="false" ht="20.25" hidden="false" customHeight="false" outlineLevel="0" collapsed="false">
      <c r="B147" s="237"/>
      <c r="C147" s="237"/>
      <c r="D147" s="240"/>
      <c r="E147" s="238"/>
      <c r="F147" s="239"/>
      <c r="G147" s="240"/>
    </row>
    <row r="148" customFormat="false" ht="20.25" hidden="false" customHeight="false" outlineLevel="0" collapsed="false">
      <c r="B148" s="237"/>
      <c r="C148" s="237" t="s">
        <v>354</v>
      </c>
      <c r="D148" s="240"/>
      <c r="E148" s="238"/>
      <c r="F148" s="239"/>
      <c r="G148" s="240"/>
    </row>
    <row r="149" customFormat="false" ht="20.25" hidden="false" customHeight="false" outlineLevel="0" collapsed="false">
      <c r="B149" s="237" t="s">
        <v>556</v>
      </c>
      <c r="C149" s="237" t="s">
        <v>557</v>
      </c>
      <c r="D149" s="240" t="n">
        <v>12</v>
      </c>
      <c r="E149" s="238" t="n">
        <v>7.77</v>
      </c>
      <c r="F149" s="239" t="n">
        <v>7.9</v>
      </c>
      <c r="G149" s="240" t="n">
        <v>10</v>
      </c>
    </row>
    <row r="150" customFormat="false" ht="20.25" hidden="false" customHeight="false" outlineLevel="0" collapsed="false">
      <c r="B150" s="237" t="s">
        <v>355</v>
      </c>
      <c r="C150" s="237" t="s">
        <v>356</v>
      </c>
      <c r="D150" s="240" t="n">
        <v>12</v>
      </c>
      <c r="E150" s="238" t="n">
        <v>2.22</v>
      </c>
      <c r="F150" s="239" t="n">
        <v>2.45</v>
      </c>
      <c r="G150" s="240" t="n">
        <v>10</v>
      </c>
    </row>
    <row r="151" customFormat="false" ht="20.25" hidden="false" customHeight="false" outlineLevel="0" collapsed="false">
      <c r="B151" s="237" t="s">
        <v>357</v>
      </c>
      <c r="C151" s="237" t="s">
        <v>558</v>
      </c>
      <c r="D151" s="240" t="n">
        <v>12</v>
      </c>
      <c r="E151" s="238" t="n">
        <v>1.42</v>
      </c>
      <c r="F151" s="239" t="n">
        <v>1.25</v>
      </c>
      <c r="G151" s="240" t="n">
        <v>10</v>
      </c>
    </row>
    <row r="152" customFormat="false" ht="20.25" hidden="false" customHeight="false" outlineLevel="0" collapsed="false">
      <c r="B152" s="237" t="s">
        <v>359</v>
      </c>
      <c r="C152" s="237" t="s">
        <v>360</v>
      </c>
      <c r="D152" s="240" t="n">
        <v>12</v>
      </c>
      <c r="E152" s="238" t="n">
        <v>1.55</v>
      </c>
      <c r="F152" s="239" t="n">
        <v>1.75</v>
      </c>
      <c r="G152" s="240" t="n">
        <v>10</v>
      </c>
    </row>
    <row r="153" customFormat="false" ht="20.25" hidden="false" customHeight="false" outlineLevel="0" collapsed="false">
      <c r="B153" s="237" t="s">
        <v>361</v>
      </c>
      <c r="C153" s="237" t="s">
        <v>362</v>
      </c>
      <c r="D153" s="240" t="n">
        <v>2</v>
      </c>
      <c r="E153" s="238" t="n">
        <v>7.25</v>
      </c>
      <c r="F153" s="239" t="n">
        <v>8.45</v>
      </c>
      <c r="G153" s="240" t="n">
        <v>10</v>
      </c>
    </row>
    <row r="154" customFormat="false" ht="20.25" hidden="false" customHeight="false" outlineLevel="0" collapsed="false">
      <c r="B154" s="237" t="s">
        <v>363</v>
      </c>
      <c r="C154" s="237" t="s">
        <v>364</v>
      </c>
      <c r="D154" s="240" t="n">
        <v>2</v>
      </c>
      <c r="E154" s="238" t="n">
        <v>13</v>
      </c>
      <c r="F154" s="239" t="n">
        <v>14.2</v>
      </c>
      <c r="G154" s="240" t="n">
        <v>10</v>
      </c>
    </row>
    <row r="155" customFormat="false" ht="20.25" hidden="false" customHeight="false" outlineLevel="0" collapsed="false">
      <c r="B155" s="237" t="s">
        <v>366</v>
      </c>
      <c r="C155" s="237" t="s">
        <v>367</v>
      </c>
      <c r="D155" s="240" t="n">
        <v>2</v>
      </c>
      <c r="E155" s="238" t="n">
        <v>12.5</v>
      </c>
      <c r="F155" s="239" t="n">
        <v>13.7</v>
      </c>
      <c r="G155" s="240" t="n">
        <v>10</v>
      </c>
    </row>
    <row r="156" customFormat="false" ht="20.25" hidden="false" customHeight="false" outlineLevel="0" collapsed="false">
      <c r="B156" s="237"/>
      <c r="C156" s="237"/>
      <c r="D156" s="240"/>
      <c r="E156" s="238"/>
      <c r="F156" s="239"/>
      <c r="G156" s="240"/>
    </row>
    <row r="157" customFormat="false" ht="20.25" hidden="false" customHeight="false" outlineLevel="0" collapsed="false">
      <c r="B157" s="237"/>
      <c r="C157" s="237" t="s">
        <v>369</v>
      </c>
      <c r="D157" s="240"/>
      <c r="E157" s="238"/>
      <c r="F157" s="239"/>
      <c r="G157" s="240"/>
    </row>
    <row r="158" customFormat="false" ht="20.25" hidden="false" customHeight="false" outlineLevel="0" collapsed="false">
      <c r="B158" s="237" t="s">
        <v>371</v>
      </c>
      <c r="C158" s="237" t="s">
        <v>372</v>
      </c>
      <c r="D158" s="240" t="n">
        <v>12</v>
      </c>
      <c r="E158" s="238" t="n">
        <v>0.98</v>
      </c>
      <c r="F158" s="239" t="n">
        <v>1.25</v>
      </c>
      <c r="G158" s="240" t="n">
        <v>22</v>
      </c>
    </row>
    <row r="159" customFormat="false" ht="20.25" hidden="false" customHeight="false" outlineLevel="0" collapsed="false">
      <c r="B159" s="237" t="s">
        <v>374</v>
      </c>
      <c r="C159" s="237" t="s">
        <v>375</v>
      </c>
      <c r="D159" s="240" t="n">
        <v>12</v>
      </c>
      <c r="E159" s="238" t="n">
        <v>0.98</v>
      </c>
      <c r="F159" s="239" t="n">
        <v>1.25</v>
      </c>
      <c r="G159" s="240" t="n">
        <v>22</v>
      </c>
    </row>
    <row r="160" customFormat="false" ht="20.25" hidden="false" customHeight="false" outlineLevel="0" collapsed="false">
      <c r="B160" s="237"/>
      <c r="C160" s="237" t="s">
        <v>377</v>
      </c>
      <c r="D160" s="240"/>
      <c r="E160" s="238"/>
      <c r="F160" s="239"/>
      <c r="G160" s="240"/>
    </row>
    <row r="161" customFormat="false" ht="20.25" hidden="false" customHeight="false" outlineLevel="0" collapsed="false">
      <c r="B161" s="237" t="s">
        <v>378</v>
      </c>
      <c r="C161" s="237" t="s">
        <v>379</v>
      </c>
      <c r="D161" s="240" t="n">
        <v>6</v>
      </c>
      <c r="E161" s="238" t="n">
        <v>2.25</v>
      </c>
      <c r="F161" s="239" t="n">
        <v>2.4</v>
      </c>
      <c r="G161" s="240" t="n">
        <v>10</v>
      </c>
    </row>
    <row r="162" customFormat="false" ht="20.25" hidden="false" customHeight="false" outlineLevel="0" collapsed="false">
      <c r="B162" s="237" t="s">
        <v>380</v>
      </c>
      <c r="C162" s="237" t="s">
        <v>381</v>
      </c>
      <c r="D162" s="240" t="n">
        <v>6</v>
      </c>
      <c r="E162" s="238" t="n">
        <v>2.3</v>
      </c>
      <c r="F162" s="239" t="n">
        <v>2.45</v>
      </c>
      <c r="G162" s="240" t="n">
        <v>10</v>
      </c>
    </row>
    <row r="163" customFormat="false" ht="20.25" hidden="false" customHeight="false" outlineLevel="0" collapsed="false">
      <c r="B163" s="237" t="s">
        <v>382</v>
      </c>
      <c r="C163" s="237" t="s">
        <v>383</v>
      </c>
      <c r="D163" s="240" t="n">
        <v>6</v>
      </c>
      <c r="E163" s="238" t="n">
        <v>2</v>
      </c>
      <c r="F163" s="239" t="n">
        <v>2.15</v>
      </c>
      <c r="G163" s="240" t="n">
        <v>10</v>
      </c>
    </row>
    <row r="164" customFormat="false" ht="20.25" hidden="false" customHeight="false" outlineLevel="0" collapsed="false">
      <c r="B164" s="237" t="s">
        <v>384</v>
      </c>
      <c r="C164" s="237" t="s">
        <v>385</v>
      </c>
      <c r="D164" s="240" t="n">
        <v>150</v>
      </c>
      <c r="E164" s="238" t="n">
        <v>0.2</v>
      </c>
      <c r="F164" s="239" t="n">
        <v>0.2</v>
      </c>
      <c r="G164" s="240" t="n">
        <v>10</v>
      </c>
    </row>
    <row r="165" customFormat="false" ht="20.25" hidden="false" customHeight="false" outlineLevel="0" collapsed="false">
      <c r="B165" s="237" t="s">
        <v>386</v>
      </c>
      <c r="C165" s="237" t="s">
        <v>387</v>
      </c>
      <c r="D165" s="240" t="n">
        <v>150</v>
      </c>
      <c r="E165" s="238" t="n">
        <v>0.2</v>
      </c>
      <c r="F165" s="239" t="n">
        <v>0.2</v>
      </c>
      <c r="G165" s="240" t="n">
        <v>10</v>
      </c>
    </row>
    <row r="166" customFormat="false" ht="20.25" hidden="false" customHeight="false" outlineLevel="0" collapsed="false">
      <c r="B166" s="237"/>
      <c r="C166" s="237" t="s">
        <v>388</v>
      </c>
      <c r="D166" s="240"/>
      <c r="E166" s="238"/>
      <c r="F166" s="239"/>
      <c r="G166" s="240"/>
    </row>
    <row r="167" customFormat="false" ht="20.25" hidden="false" customHeight="false" outlineLevel="0" collapsed="false">
      <c r="B167" s="237" t="s">
        <v>389</v>
      </c>
      <c r="C167" s="237" t="s">
        <v>390</v>
      </c>
      <c r="D167" s="240" t="n">
        <v>3</v>
      </c>
      <c r="E167" s="248" t="n">
        <v>8.1</v>
      </c>
      <c r="F167" s="238" t="n">
        <v>8.4</v>
      </c>
      <c r="G167" s="240" t="n">
        <v>10</v>
      </c>
    </row>
    <row r="168" customFormat="false" ht="20.25" hidden="false" customHeight="false" outlineLevel="0" collapsed="false">
      <c r="B168" s="237" t="s">
        <v>391</v>
      </c>
      <c r="C168" s="237" t="s">
        <v>559</v>
      </c>
      <c r="D168" s="240" t="n">
        <v>3</v>
      </c>
      <c r="E168" s="248" t="n">
        <v>8.7</v>
      </c>
      <c r="F168" s="238" t="n">
        <v>9</v>
      </c>
      <c r="G168" s="240" t="n">
        <v>10</v>
      </c>
    </row>
    <row r="169" customFormat="false" ht="20.25" hidden="false" customHeight="false" outlineLevel="0" collapsed="false">
      <c r="B169" s="237"/>
      <c r="C169" s="237" t="s">
        <v>560</v>
      </c>
      <c r="D169" s="240"/>
      <c r="E169" s="248"/>
      <c r="F169" s="238"/>
      <c r="G169" s="240"/>
    </row>
    <row r="170" customFormat="false" ht="20.25" hidden="false" customHeight="false" outlineLevel="0" collapsed="false">
      <c r="B170" s="237" t="s">
        <v>396</v>
      </c>
      <c r="C170" s="237" t="s">
        <v>397</v>
      </c>
      <c r="D170" s="240" t="n">
        <v>12</v>
      </c>
      <c r="E170" s="248" t="n">
        <v>1.56</v>
      </c>
      <c r="F170" s="238" t="n">
        <v>1.7</v>
      </c>
      <c r="G170" s="240" t="n">
        <v>10</v>
      </c>
    </row>
    <row r="171" customFormat="false" ht="20.25" hidden="false" customHeight="false" outlineLevel="0" collapsed="false">
      <c r="B171" s="237" t="s">
        <v>398</v>
      </c>
      <c r="C171" s="237" t="s">
        <v>399</v>
      </c>
      <c r="D171" s="240" t="n">
        <v>12</v>
      </c>
      <c r="E171" s="238" t="n">
        <v>1.66</v>
      </c>
      <c r="F171" s="239" t="n">
        <v>1.8</v>
      </c>
      <c r="G171" s="240" t="n">
        <v>10</v>
      </c>
    </row>
    <row r="172" customFormat="false" ht="20.25" hidden="false" customHeight="false" outlineLevel="0" collapsed="false">
      <c r="B172" s="237"/>
      <c r="C172" s="237" t="s">
        <v>561</v>
      </c>
      <c r="D172" s="240"/>
      <c r="E172" s="238"/>
      <c r="F172" s="239"/>
      <c r="G172" s="240"/>
    </row>
    <row r="173" customFormat="false" ht="20.25" hidden="false" customHeight="false" outlineLevel="0" collapsed="false">
      <c r="B173" s="237" t="s">
        <v>400</v>
      </c>
      <c r="C173" s="237" t="s">
        <v>562</v>
      </c>
      <c r="D173" s="240" t="n">
        <v>12</v>
      </c>
      <c r="E173" s="238" t="n">
        <v>2.6</v>
      </c>
      <c r="F173" s="239" t="n">
        <v>2.7</v>
      </c>
      <c r="G173" s="240" t="n">
        <v>10</v>
      </c>
    </row>
    <row r="174" customFormat="false" ht="20.25" hidden="false" customHeight="false" outlineLevel="0" collapsed="false">
      <c r="B174" s="237"/>
      <c r="C174" s="237"/>
      <c r="D174" s="240"/>
      <c r="E174" s="238"/>
      <c r="F174" s="239"/>
      <c r="G174" s="240"/>
    </row>
    <row r="175" customFormat="false" ht="20.25" hidden="false" customHeight="false" outlineLevel="0" collapsed="false">
      <c r="B175" s="237" t="s">
        <v>402</v>
      </c>
      <c r="C175" s="237" t="s">
        <v>403</v>
      </c>
      <c r="D175" s="240" t="n">
        <v>20</v>
      </c>
      <c r="E175" s="238" t="n">
        <v>2.37</v>
      </c>
      <c r="F175" s="239" t="n">
        <v>2.45</v>
      </c>
      <c r="G175" s="240" t="n">
        <v>22</v>
      </c>
    </row>
    <row r="176" customFormat="false" ht="20.25" hidden="false" customHeight="false" outlineLevel="0" collapsed="false">
      <c r="B176" s="237"/>
      <c r="C176" s="237"/>
      <c r="D176" s="240"/>
      <c r="E176" s="238"/>
      <c r="F176" s="239"/>
      <c r="G176" s="240"/>
    </row>
    <row r="177" customFormat="false" ht="20.25" hidden="false" customHeight="false" outlineLevel="0" collapsed="false">
      <c r="B177" s="237" t="s">
        <v>404</v>
      </c>
      <c r="C177" s="237" t="s">
        <v>405</v>
      </c>
      <c r="D177" s="240" t="n">
        <v>24</v>
      </c>
      <c r="E177" s="238" t="n">
        <v>3.85</v>
      </c>
      <c r="F177" s="238" t="n">
        <v>3.85</v>
      </c>
      <c r="G177" s="240" t="n">
        <v>22</v>
      </c>
    </row>
    <row r="178" customFormat="false" ht="20.25" hidden="false" customHeight="false" outlineLevel="0" collapsed="false">
      <c r="B178" s="237" t="s">
        <v>406</v>
      </c>
      <c r="C178" s="237" t="s">
        <v>407</v>
      </c>
      <c r="D178" s="240" t="n">
        <v>1</v>
      </c>
      <c r="E178" s="238" t="n">
        <v>42.21</v>
      </c>
      <c r="F178" s="238" t="n">
        <v>42.21</v>
      </c>
      <c r="G178" s="240" t="n">
        <v>22</v>
      </c>
    </row>
    <row r="179" customFormat="false" ht="20.25" hidden="false" customHeight="false" outlineLevel="0" collapsed="false">
      <c r="B179" s="237" t="s">
        <v>408</v>
      </c>
      <c r="C179" s="237" t="s">
        <v>409</v>
      </c>
      <c r="D179" s="240" t="n">
        <v>10</v>
      </c>
      <c r="E179" s="238" t="n">
        <v>2.62</v>
      </c>
      <c r="F179" s="238" t="n">
        <v>2.62</v>
      </c>
      <c r="G179" s="240" t="n">
        <v>22</v>
      </c>
    </row>
    <row r="180" customFormat="false" ht="20.25" hidden="false" customHeight="false" outlineLevel="0" collapsed="false">
      <c r="B180" s="237" t="s">
        <v>410</v>
      </c>
      <c r="C180" s="237" t="s">
        <v>411</v>
      </c>
      <c r="D180" s="240" t="n">
        <v>6</v>
      </c>
      <c r="E180" s="238" t="n">
        <v>8.93</v>
      </c>
      <c r="F180" s="238" t="n">
        <v>8.93</v>
      </c>
      <c r="G180" s="240" t="n">
        <v>22</v>
      </c>
    </row>
    <row r="181" customFormat="false" ht="20.25" hidden="false" customHeight="false" outlineLevel="0" collapsed="false">
      <c r="B181" s="237"/>
      <c r="C181" s="237" t="s">
        <v>412</v>
      </c>
      <c r="D181" s="240"/>
      <c r="E181" s="238"/>
      <c r="F181" s="239"/>
      <c r="G181" s="240"/>
    </row>
    <row r="182" customFormat="false" ht="20.25" hidden="false" customHeight="false" outlineLevel="0" collapsed="false">
      <c r="B182" s="237" t="s">
        <v>414</v>
      </c>
      <c r="C182" s="237" t="s">
        <v>415</v>
      </c>
      <c r="D182" s="240" t="n">
        <v>10</v>
      </c>
      <c r="E182" s="238" t="n">
        <v>2.85</v>
      </c>
      <c r="F182" s="239" t="n">
        <v>2.95</v>
      </c>
      <c r="G182" s="240" t="n">
        <v>22</v>
      </c>
    </row>
    <row r="183" customFormat="false" ht="20.25" hidden="false" customHeight="false" outlineLevel="0" collapsed="false">
      <c r="B183" s="237" t="s">
        <v>416</v>
      </c>
      <c r="C183" s="237" t="s">
        <v>417</v>
      </c>
      <c r="D183" s="240" t="n">
        <v>10</v>
      </c>
      <c r="E183" s="238" t="n">
        <v>1.5</v>
      </c>
      <c r="F183" s="239" t="n">
        <v>1.6</v>
      </c>
      <c r="G183" s="240" t="n">
        <v>22</v>
      </c>
    </row>
    <row r="184" customFormat="false" ht="20.25" hidden="false" customHeight="false" outlineLevel="0" collapsed="false">
      <c r="B184" s="237" t="s">
        <v>419</v>
      </c>
      <c r="C184" s="237" t="s">
        <v>420</v>
      </c>
      <c r="D184" s="240" t="n">
        <v>10</v>
      </c>
      <c r="E184" s="238" t="n">
        <v>1.45</v>
      </c>
      <c r="F184" s="239" t="n">
        <v>1.55</v>
      </c>
      <c r="G184" s="240" t="n">
        <v>22</v>
      </c>
    </row>
    <row r="185" customFormat="false" ht="20.25" hidden="false" customHeight="false" outlineLevel="0" collapsed="false">
      <c r="B185" s="237" t="s">
        <v>421</v>
      </c>
      <c r="C185" s="237" t="s">
        <v>422</v>
      </c>
      <c r="D185" s="240" t="n">
        <v>10</v>
      </c>
      <c r="E185" s="238" t="n">
        <v>1.7</v>
      </c>
      <c r="F185" s="239" t="n">
        <v>1.8</v>
      </c>
      <c r="G185" s="240" t="n">
        <v>22</v>
      </c>
    </row>
    <row r="186" customFormat="false" ht="20.25" hidden="false" customHeight="false" outlineLevel="0" collapsed="false">
      <c r="B186" s="237" t="s">
        <v>423</v>
      </c>
      <c r="C186" s="237" t="s">
        <v>424</v>
      </c>
      <c r="D186" s="240" t="n">
        <v>10</v>
      </c>
      <c r="E186" s="238" t="n">
        <v>1.3</v>
      </c>
      <c r="F186" s="239" t="n">
        <v>1.4</v>
      </c>
      <c r="G186" s="240" t="n">
        <v>22</v>
      </c>
    </row>
    <row r="187" customFormat="false" ht="20.25" hidden="false" customHeight="false" outlineLevel="0" collapsed="false">
      <c r="B187" s="237" t="s">
        <v>425</v>
      </c>
      <c r="C187" s="237" t="s">
        <v>426</v>
      </c>
      <c r="D187" s="240" t="n">
        <v>10</v>
      </c>
      <c r="E187" s="238" t="n">
        <v>1.85</v>
      </c>
      <c r="F187" s="239" t="n">
        <v>1.95</v>
      </c>
      <c r="G187" s="240" t="n">
        <v>22</v>
      </c>
    </row>
    <row r="188" customFormat="false" ht="20.25" hidden="false" customHeight="false" outlineLevel="0" collapsed="false">
      <c r="B188" s="237"/>
      <c r="C188" s="237"/>
      <c r="D188" s="240"/>
      <c r="E188" s="238"/>
      <c r="F188" s="239"/>
      <c r="G188" s="240"/>
    </row>
    <row r="189" customFormat="false" ht="20.25" hidden="false" customHeight="false" outlineLevel="0" collapsed="false">
      <c r="B189" s="237"/>
      <c r="C189" s="237" t="s">
        <v>427</v>
      </c>
      <c r="D189" s="240"/>
      <c r="E189" s="238"/>
      <c r="F189" s="239"/>
      <c r="G189" s="240"/>
    </row>
    <row r="190" customFormat="false" ht="20.25" hidden="false" customHeight="false" outlineLevel="0" collapsed="false">
      <c r="B190" s="237" t="s">
        <v>428</v>
      </c>
      <c r="C190" s="237" t="s">
        <v>429</v>
      </c>
      <c r="D190" s="240" t="n">
        <v>10</v>
      </c>
      <c r="E190" s="238" t="n">
        <v>1.1</v>
      </c>
      <c r="F190" s="239" t="n">
        <v>1.2</v>
      </c>
      <c r="G190" s="240" t="n">
        <v>10</v>
      </c>
    </row>
    <row r="191" customFormat="false" ht="20.25" hidden="false" customHeight="false" outlineLevel="0" collapsed="false">
      <c r="B191" s="237" t="s">
        <v>430</v>
      </c>
      <c r="C191" s="237" t="s">
        <v>431</v>
      </c>
      <c r="D191" s="240" t="n">
        <v>10</v>
      </c>
      <c r="E191" s="238" t="n">
        <v>1.1</v>
      </c>
      <c r="F191" s="239" t="n">
        <v>1.2</v>
      </c>
      <c r="G191" s="240" t="n">
        <v>10</v>
      </c>
    </row>
    <row r="192" customFormat="false" ht="20.25" hidden="false" customHeight="false" outlineLevel="0" collapsed="false">
      <c r="B192" s="237" t="s">
        <v>432</v>
      </c>
      <c r="C192" s="237" t="s">
        <v>433</v>
      </c>
      <c r="D192" s="240" t="n">
        <v>10</v>
      </c>
      <c r="E192" s="238" t="n">
        <v>1.1</v>
      </c>
      <c r="F192" s="239" t="n">
        <v>1.2</v>
      </c>
      <c r="G192" s="240" t="n">
        <v>10</v>
      </c>
    </row>
    <row r="193" customFormat="false" ht="20.25" hidden="false" customHeight="false" outlineLevel="0" collapsed="false">
      <c r="B193" s="237" t="s">
        <v>434</v>
      </c>
      <c r="C193" s="237" t="s">
        <v>435</v>
      </c>
      <c r="D193" s="240" t="n">
        <v>12</v>
      </c>
      <c r="E193" s="238" t="n">
        <v>1.55</v>
      </c>
      <c r="F193" s="239" t="n">
        <v>1.65</v>
      </c>
      <c r="G193" s="240" t="n">
        <v>4</v>
      </c>
    </row>
    <row r="194" customFormat="false" ht="20.25" hidden="false" customHeight="false" outlineLevel="0" collapsed="false">
      <c r="B194" s="237" t="s">
        <v>436</v>
      </c>
      <c r="C194" s="237" t="s">
        <v>437</v>
      </c>
      <c r="D194" s="240" t="n">
        <v>12</v>
      </c>
      <c r="E194" s="238" t="n">
        <v>1.55</v>
      </c>
      <c r="F194" s="239" t="n">
        <v>1.65</v>
      </c>
      <c r="G194" s="240" t="n">
        <v>4</v>
      </c>
    </row>
    <row r="195" customFormat="false" ht="20.25" hidden="false" customHeight="false" outlineLevel="0" collapsed="false">
      <c r="B195" s="237" t="s">
        <v>438</v>
      </c>
      <c r="C195" s="237" t="s">
        <v>439</v>
      </c>
      <c r="D195" s="240" t="n">
        <v>12</v>
      </c>
      <c r="E195" s="238" t="n">
        <v>1.55</v>
      </c>
      <c r="F195" s="239" t="n">
        <v>1.65</v>
      </c>
      <c r="G195" s="240" t="n">
        <v>4</v>
      </c>
    </row>
    <row r="196" customFormat="false" ht="23.25" hidden="false" customHeight="false" outlineLevel="0" collapsed="false">
      <c r="B196" s="237" t="s">
        <v>440</v>
      </c>
      <c r="C196" s="237" t="s">
        <v>441</v>
      </c>
      <c r="D196" s="240" t="n">
        <v>12</v>
      </c>
      <c r="E196" s="249" t="n">
        <v>1.55</v>
      </c>
      <c r="F196" s="250" t="n">
        <v>1.65</v>
      </c>
      <c r="G196" s="240" t="n">
        <v>4</v>
      </c>
    </row>
    <row r="197" customFormat="false" ht="23.25" hidden="false" customHeight="false" outlineLevel="0" collapsed="false">
      <c r="B197" s="237" t="s">
        <v>442</v>
      </c>
      <c r="C197" s="237" t="s">
        <v>443</v>
      </c>
      <c r="D197" s="240" t="n">
        <v>14</v>
      </c>
      <c r="E197" s="249" t="n">
        <v>1.6</v>
      </c>
      <c r="F197" s="250" t="n">
        <v>1.7</v>
      </c>
      <c r="G197" s="240" t="n">
        <v>10</v>
      </c>
    </row>
    <row r="198" customFormat="false" ht="23.25" hidden="false" customHeight="false" outlineLevel="0" collapsed="false">
      <c r="B198" s="237" t="s">
        <v>444</v>
      </c>
      <c r="C198" s="237" t="s">
        <v>445</v>
      </c>
      <c r="D198" s="240" t="n">
        <v>14</v>
      </c>
      <c r="E198" s="249" t="n">
        <v>1.95</v>
      </c>
      <c r="F198" s="250" t="n">
        <v>2.05</v>
      </c>
      <c r="G198" s="240" t="n">
        <v>10</v>
      </c>
    </row>
    <row r="199" customFormat="false" ht="23.25" hidden="false" customHeight="false" outlineLevel="0" collapsed="false">
      <c r="B199" s="237" t="s">
        <v>446</v>
      </c>
      <c r="C199" s="237" t="s">
        <v>447</v>
      </c>
      <c r="D199" s="240" t="n">
        <v>14</v>
      </c>
      <c r="E199" s="249" t="n">
        <v>1.6</v>
      </c>
      <c r="F199" s="250" t="n">
        <v>1.7</v>
      </c>
      <c r="G199" s="240" t="n">
        <v>10</v>
      </c>
    </row>
    <row r="200" customFormat="false" ht="23.25" hidden="false" customHeight="false" outlineLevel="0" collapsed="false">
      <c r="B200" s="237" t="s">
        <v>448</v>
      </c>
      <c r="C200" s="237" t="s">
        <v>449</v>
      </c>
      <c r="D200" s="240" t="n">
        <v>10</v>
      </c>
      <c r="E200" s="249" t="n">
        <v>1.95</v>
      </c>
      <c r="F200" s="250" t="n">
        <v>2.05</v>
      </c>
      <c r="G200" s="240" t="n">
        <v>10</v>
      </c>
    </row>
    <row r="201" customFormat="false" ht="23.25" hidden="false" customHeight="false" outlineLevel="0" collapsed="false">
      <c r="B201" s="237" t="s">
        <v>450</v>
      </c>
      <c r="C201" s="237" t="s">
        <v>451</v>
      </c>
      <c r="D201" s="240" t="n">
        <v>24</v>
      </c>
      <c r="E201" s="249" t="n">
        <v>1.35</v>
      </c>
      <c r="F201" s="250" t="n">
        <v>1.4</v>
      </c>
      <c r="G201" s="240" t="n">
        <v>10</v>
      </c>
    </row>
    <row r="202" customFormat="false" ht="23.25" hidden="false" customHeight="false" outlineLevel="0" collapsed="false">
      <c r="B202" s="237" t="s">
        <v>452</v>
      </c>
      <c r="C202" s="237" t="s">
        <v>453</v>
      </c>
      <c r="D202" s="240" t="n">
        <v>24</v>
      </c>
      <c r="E202" s="249" t="n">
        <v>1.35</v>
      </c>
      <c r="F202" s="250" t="n">
        <v>1.4</v>
      </c>
      <c r="G202" s="240" t="n">
        <v>10</v>
      </c>
    </row>
    <row r="203" customFormat="false" ht="23.25" hidden="false" customHeight="false" outlineLevel="0" collapsed="false">
      <c r="B203" s="237" t="s">
        <v>454</v>
      </c>
      <c r="C203" s="237" t="s">
        <v>455</v>
      </c>
      <c r="D203" s="240" t="n">
        <v>24</v>
      </c>
      <c r="E203" s="249" t="n">
        <v>1.35</v>
      </c>
      <c r="F203" s="250" t="n">
        <v>1.4</v>
      </c>
      <c r="G203" s="240" t="n">
        <v>10</v>
      </c>
    </row>
    <row r="204" customFormat="false" ht="20.25" hidden="false" customHeight="false" outlineLevel="0" collapsed="false">
      <c r="B204" s="237"/>
      <c r="C204" s="237"/>
      <c r="D204" s="240"/>
      <c r="E204" s="238"/>
      <c r="F204" s="239"/>
      <c r="G204" s="240"/>
    </row>
    <row r="205" customFormat="false" ht="23.25" hidden="false" customHeight="false" outlineLevel="0" collapsed="false">
      <c r="B205" s="237"/>
      <c r="C205" s="237" t="s">
        <v>456</v>
      </c>
      <c r="D205" s="240"/>
      <c r="E205" s="249"/>
      <c r="F205" s="250"/>
      <c r="G205" s="240"/>
    </row>
    <row r="206" customFormat="false" ht="23.25" hidden="false" customHeight="false" outlineLevel="0" collapsed="false">
      <c r="B206" s="237" t="s">
        <v>457</v>
      </c>
      <c r="C206" s="237" t="s">
        <v>458</v>
      </c>
      <c r="D206" s="240" t="n">
        <v>1</v>
      </c>
      <c r="E206" s="249" t="n">
        <v>19.2</v>
      </c>
      <c r="F206" s="250" t="n">
        <v>19.3</v>
      </c>
      <c r="G206" s="240" t="n">
        <v>10</v>
      </c>
    </row>
    <row r="207" customFormat="false" ht="23.25" hidden="false" customHeight="false" outlineLevel="0" collapsed="false">
      <c r="B207" s="237" t="s">
        <v>459</v>
      </c>
      <c r="C207" s="237" t="s">
        <v>460</v>
      </c>
      <c r="D207" s="240" t="n">
        <v>1</v>
      </c>
      <c r="E207" s="249" t="n">
        <v>34.8</v>
      </c>
      <c r="F207" s="250" t="n">
        <v>34.9</v>
      </c>
      <c r="G207" s="240" t="n">
        <v>10</v>
      </c>
    </row>
    <row r="208" customFormat="false" ht="20.25" hidden="false" customHeight="false" outlineLevel="0" collapsed="false">
      <c r="B208" s="237" t="s">
        <v>461</v>
      </c>
      <c r="C208" s="237" t="s">
        <v>462</v>
      </c>
      <c r="D208" s="240" t="n">
        <v>1</v>
      </c>
      <c r="E208" s="238" t="n">
        <v>38.4</v>
      </c>
      <c r="F208" s="239" t="n">
        <v>38.5</v>
      </c>
      <c r="G208" s="240" t="n">
        <v>10</v>
      </c>
    </row>
    <row r="209" customFormat="false" ht="20.25" hidden="false" customHeight="false" outlineLevel="0" collapsed="false">
      <c r="B209" s="237" t="s">
        <v>463</v>
      </c>
      <c r="C209" s="237" t="s">
        <v>464</v>
      </c>
      <c r="D209" s="240" t="n">
        <v>1</v>
      </c>
      <c r="E209" s="239" t="n">
        <v>38.4</v>
      </c>
      <c r="F209" s="239" t="n">
        <v>38.5</v>
      </c>
      <c r="G209" s="240" t="n">
        <v>10</v>
      </c>
    </row>
    <row r="210" customFormat="false" ht="20.25" hidden="false" customHeight="false" outlineLevel="0" collapsed="false">
      <c r="B210" s="237"/>
      <c r="C210" s="237"/>
      <c r="D210" s="240"/>
      <c r="E210" s="239"/>
      <c r="F210" s="239"/>
      <c r="G210" s="240"/>
    </row>
    <row r="211" customFormat="false" ht="20.25" hidden="false" customHeight="false" outlineLevel="0" collapsed="false">
      <c r="B211" s="237"/>
      <c r="C211" s="237" t="s">
        <v>465</v>
      </c>
      <c r="D211" s="240"/>
      <c r="E211" s="239"/>
      <c r="F211" s="239"/>
      <c r="G211" s="240"/>
    </row>
    <row r="212" customFormat="false" ht="20.25" hidden="false" customHeight="false" outlineLevel="0" collapsed="false">
      <c r="B212" s="237" t="s">
        <v>466</v>
      </c>
      <c r="C212" s="237" t="s">
        <v>467</v>
      </c>
      <c r="D212" s="240" t="n">
        <v>12</v>
      </c>
      <c r="E212" s="239" t="n">
        <v>1.15</v>
      </c>
      <c r="F212" s="239" t="n">
        <v>1.25</v>
      </c>
      <c r="G212" s="240" t="n">
        <v>10</v>
      </c>
    </row>
    <row r="213" customFormat="false" ht="20.25" hidden="false" customHeight="false" outlineLevel="0" collapsed="false">
      <c r="B213" s="237" t="s">
        <v>469</v>
      </c>
      <c r="C213" s="237" t="s">
        <v>470</v>
      </c>
      <c r="D213" s="240" t="n">
        <v>12</v>
      </c>
      <c r="E213" s="239" t="n">
        <v>1.15</v>
      </c>
      <c r="F213" s="239" t="n">
        <v>1.25</v>
      </c>
      <c r="G213" s="240" t="n">
        <v>10</v>
      </c>
    </row>
    <row r="214" customFormat="false" ht="20.25" hidden="false" customHeight="false" outlineLevel="0" collapsed="false">
      <c r="B214" s="237" t="s">
        <v>471</v>
      </c>
      <c r="C214" s="237" t="s">
        <v>472</v>
      </c>
      <c r="D214" s="240" t="n">
        <v>12</v>
      </c>
      <c r="E214" s="239" t="n">
        <v>1.15</v>
      </c>
      <c r="F214" s="239" t="n">
        <v>1.25</v>
      </c>
      <c r="G214" s="240" t="n">
        <v>10</v>
      </c>
    </row>
    <row r="215" customFormat="false" ht="20.25" hidden="false" customHeight="false" outlineLevel="0" collapsed="false">
      <c r="B215" s="237" t="s">
        <v>473</v>
      </c>
      <c r="C215" s="237" t="s">
        <v>474</v>
      </c>
      <c r="D215" s="240" t="n">
        <v>12</v>
      </c>
      <c r="E215" s="238" t="n">
        <v>1.15</v>
      </c>
      <c r="F215" s="239" t="n">
        <v>1.25</v>
      </c>
      <c r="G215" s="240" t="n">
        <v>10</v>
      </c>
    </row>
    <row r="216" customFormat="false" ht="20.25" hidden="false" customHeight="false" outlineLevel="0" collapsed="false">
      <c r="B216" s="237" t="s">
        <v>475</v>
      </c>
      <c r="C216" s="237" t="s">
        <v>476</v>
      </c>
      <c r="D216" s="240" t="n">
        <v>12</v>
      </c>
      <c r="E216" s="238" t="n">
        <v>2.5</v>
      </c>
      <c r="F216" s="239" t="n">
        <v>2.6</v>
      </c>
      <c r="G216" s="240" t="n">
        <v>10</v>
      </c>
    </row>
    <row r="217" customFormat="false" ht="20.25" hidden="false" customHeight="false" outlineLevel="0" collapsed="false">
      <c r="B217" s="237" t="s">
        <v>477</v>
      </c>
      <c r="C217" s="237" t="s">
        <v>478</v>
      </c>
      <c r="D217" s="240" t="n">
        <v>6</v>
      </c>
      <c r="E217" s="238" t="n">
        <v>2.05</v>
      </c>
      <c r="F217" s="239" t="n">
        <v>2.4</v>
      </c>
      <c r="G217" s="240" t="n">
        <v>22</v>
      </c>
    </row>
    <row r="218" customFormat="false" ht="20.25" hidden="false" customHeight="false" outlineLevel="0" collapsed="false">
      <c r="B218" s="237" t="s">
        <v>479</v>
      </c>
      <c r="C218" s="237" t="s">
        <v>480</v>
      </c>
      <c r="D218" s="240" t="n">
        <v>6</v>
      </c>
      <c r="E218" s="238" t="n">
        <v>2.05</v>
      </c>
      <c r="F218" s="239" t="n">
        <v>2.4</v>
      </c>
      <c r="G218" s="240" t="n">
        <v>22</v>
      </c>
    </row>
    <row r="219" customFormat="false" ht="20.25" hidden="false" customHeight="false" outlineLevel="0" collapsed="false">
      <c r="B219" s="237" t="s">
        <v>481</v>
      </c>
      <c r="C219" s="237" t="s">
        <v>482</v>
      </c>
      <c r="D219" s="240" t="n">
        <v>12</v>
      </c>
      <c r="E219" s="238" t="n">
        <v>1.85</v>
      </c>
      <c r="F219" s="239" t="n">
        <v>2.2</v>
      </c>
      <c r="G219" s="240" t="n">
        <v>22</v>
      </c>
    </row>
    <row r="220" customFormat="false" ht="20.25" hidden="false" customHeight="false" outlineLevel="0" collapsed="false">
      <c r="B220" s="237" t="s">
        <v>483</v>
      </c>
      <c r="C220" s="237" t="s">
        <v>484</v>
      </c>
      <c r="D220" s="240" t="n">
        <v>1</v>
      </c>
      <c r="E220" s="238" t="n">
        <v>8.5</v>
      </c>
      <c r="F220" s="239" t="n">
        <v>8.8</v>
      </c>
      <c r="G220" s="240" t="n">
        <v>22</v>
      </c>
    </row>
    <row r="221" customFormat="false" ht="20.25" hidden="false" customHeight="false" outlineLevel="0" collapsed="false">
      <c r="B221" s="237"/>
      <c r="C221" s="237" t="s">
        <v>485</v>
      </c>
      <c r="D221" s="240"/>
      <c r="E221" s="238"/>
      <c r="F221" s="239"/>
      <c r="G221" s="240"/>
    </row>
    <row r="222" customFormat="false" ht="20.25" hidden="false" customHeight="false" outlineLevel="0" collapsed="false">
      <c r="B222" s="237" t="s">
        <v>487</v>
      </c>
      <c r="C222" s="237" t="s">
        <v>488</v>
      </c>
      <c r="D222" s="240" t="n">
        <v>6</v>
      </c>
      <c r="E222" s="238" t="n">
        <v>2.75</v>
      </c>
      <c r="F222" s="239" t="n">
        <v>2.95</v>
      </c>
      <c r="G222" s="240" t="n">
        <v>10</v>
      </c>
    </row>
    <row r="223" customFormat="false" ht="20.25" hidden="false" customHeight="false" outlineLevel="0" collapsed="false">
      <c r="B223" s="237" t="s">
        <v>490</v>
      </c>
      <c r="C223" s="237" t="s">
        <v>491</v>
      </c>
      <c r="D223" s="240" t="n">
        <v>6</v>
      </c>
      <c r="E223" s="238" t="n">
        <v>2.7</v>
      </c>
      <c r="F223" s="239" t="n">
        <v>2.9</v>
      </c>
      <c r="G223" s="240" t="n">
        <v>10</v>
      </c>
    </row>
    <row r="224" customFormat="false" ht="20.25" hidden="false" customHeight="false" outlineLevel="0" collapsed="false">
      <c r="B224" s="237" t="s">
        <v>493</v>
      </c>
      <c r="C224" s="237" t="s">
        <v>494</v>
      </c>
      <c r="D224" s="240" t="n">
        <v>6</v>
      </c>
      <c r="E224" s="238" t="n">
        <v>2.85</v>
      </c>
      <c r="F224" s="239" t="n">
        <v>3.05</v>
      </c>
      <c r="G224" s="240" t="n">
        <v>10</v>
      </c>
    </row>
    <row r="225" customFormat="false" ht="20.25" hidden="false" customHeight="false" outlineLevel="0" collapsed="false">
      <c r="B225" s="237" t="s">
        <v>496</v>
      </c>
      <c r="C225" s="237" t="s">
        <v>563</v>
      </c>
      <c r="D225" s="240" t="n">
        <v>6</v>
      </c>
      <c r="E225" s="238" t="n">
        <v>2.8</v>
      </c>
      <c r="F225" s="239" t="n">
        <v>3</v>
      </c>
      <c r="G225" s="240" t="n">
        <v>10</v>
      </c>
    </row>
    <row r="226" customFormat="false" ht="20.25" hidden="false" customHeight="false" outlineLevel="0" collapsed="false">
      <c r="B226" s="237"/>
      <c r="C226" s="237"/>
      <c r="D226" s="240"/>
      <c r="E226" s="238"/>
      <c r="F226" s="239"/>
      <c r="G226" s="240"/>
    </row>
    <row r="227" customFormat="false" ht="20.25" hidden="false" customHeight="false" outlineLevel="0" collapsed="false">
      <c r="B227" s="237"/>
      <c r="C227" s="237" t="s">
        <v>498</v>
      </c>
      <c r="D227" s="240"/>
      <c r="E227" s="238"/>
      <c r="F227" s="239"/>
      <c r="G227" s="240"/>
    </row>
    <row r="228" customFormat="false" ht="20.25" hidden="false" customHeight="false" outlineLevel="0" collapsed="false">
      <c r="B228" s="237" t="s">
        <v>499</v>
      </c>
      <c r="C228" s="237" t="s">
        <v>500</v>
      </c>
      <c r="D228" s="240" t="n">
        <v>6</v>
      </c>
      <c r="E228" s="238" t="n">
        <v>1.85</v>
      </c>
      <c r="F228" s="239" t="n">
        <v>2.05</v>
      </c>
      <c r="G228" s="240" t="n">
        <v>22</v>
      </c>
    </row>
    <row r="229" customFormat="false" ht="20.25" hidden="false" customHeight="false" outlineLevel="0" collapsed="false">
      <c r="B229" s="237" t="s">
        <v>501</v>
      </c>
      <c r="C229" s="237" t="s">
        <v>502</v>
      </c>
      <c r="D229" s="240" t="n">
        <v>12</v>
      </c>
      <c r="E229" s="238" t="n">
        <v>1.6</v>
      </c>
      <c r="F229" s="239" t="n">
        <v>1.8</v>
      </c>
      <c r="G229" s="240" t="n">
        <v>22</v>
      </c>
    </row>
    <row r="230" customFormat="false" ht="20.25" hidden="false" customHeight="false" outlineLevel="0" collapsed="false">
      <c r="B230" s="237" t="s">
        <v>503</v>
      </c>
      <c r="C230" s="237" t="s">
        <v>504</v>
      </c>
      <c r="D230" s="240" t="n">
        <v>6</v>
      </c>
      <c r="E230" s="238" t="n">
        <v>1.95</v>
      </c>
      <c r="F230" s="239" t="n">
        <v>2.15</v>
      </c>
      <c r="G230" s="240" t="n">
        <v>22</v>
      </c>
    </row>
    <row r="231" customFormat="false" ht="20.25" hidden="false" customHeight="false" outlineLevel="0" collapsed="false">
      <c r="B231" s="237"/>
      <c r="C231" s="237"/>
      <c r="D231" s="240"/>
      <c r="E231" s="238"/>
      <c r="F231" s="239"/>
      <c r="G231" s="240"/>
    </row>
    <row r="232" customFormat="false" ht="20.25" hidden="false" customHeight="false" outlineLevel="0" collapsed="false">
      <c r="B232" s="237"/>
      <c r="C232" s="237" t="s">
        <v>505</v>
      </c>
      <c r="D232" s="240"/>
      <c r="E232" s="238"/>
      <c r="F232" s="239"/>
      <c r="G232" s="240"/>
    </row>
    <row r="233" customFormat="false" ht="20.25" hidden="false" customHeight="false" outlineLevel="0" collapsed="false">
      <c r="B233" s="237" t="s">
        <v>506</v>
      </c>
      <c r="C233" s="237" t="s">
        <v>507</v>
      </c>
      <c r="D233" s="240" t="n">
        <v>6</v>
      </c>
      <c r="E233" s="238" t="n">
        <v>7.65</v>
      </c>
      <c r="F233" s="239" t="n">
        <v>7.9</v>
      </c>
      <c r="G233" s="240" t="n">
        <v>10</v>
      </c>
    </row>
    <row r="234" customFormat="false" ht="20.25" hidden="false" customHeight="false" outlineLevel="0" collapsed="false">
      <c r="B234" s="237" t="s">
        <v>508</v>
      </c>
      <c r="C234" s="237" t="s">
        <v>509</v>
      </c>
      <c r="D234" s="240" t="n">
        <v>12</v>
      </c>
      <c r="E234" s="238" t="n">
        <v>4.4</v>
      </c>
      <c r="F234" s="239" t="n">
        <v>4.55</v>
      </c>
      <c r="G234" s="240" t="n">
        <v>10</v>
      </c>
    </row>
    <row r="235" customFormat="false" ht="20.25" hidden="false" customHeight="false" outlineLevel="0" collapsed="false">
      <c r="B235" s="237" t="s">
        <v>510</v>
      </c>
      <c r="C235" s="237" t="s">
        <v>511</v>
      </c>
      <c r="D235" s="240" t="n">
        <v>12</v>
      </c>
      <c r="E235" s="238" t="n">
        <v>7.35</v>
      </c>
      <c r="F235" s="239" t="n">
        <v>7.5</v>
      </c>
      <c r="G235" s="240" t="n">
        <v>10</v>
      </c>
    </row>
    <row r="236" customFormat="false" ht="20.25" hidden="false" customHeight="false" outlineLevel="0" collapsed="false">
      <c r="B236" s="237"/>
      <c r="C236" s="237"/>
      <c r="D236" s="240"/>
      <c r="E236" s="238"/>
      <c r="F236" s="239"/>
      <c r="G236" s="240"/>
    </row>
    <row r="237" customFormat="false" ht="20.25" hidden="false" customHeight="false" outlineLevel="0" collapsed="false">
      <c r="B237" s="237"/>
      <c r="C237" s="237" t="s">
        <v>512</v>
      </c>
      <c r="D237" s="240"/>
      <c r="E237" s="238"/>
      <c r="F237" s="239"/>
      <c r="G237" s="240"/>
    </row>
    <row r="238" customFormat="false" ht="20.25" hidden="false" customHeight="false" outlineLevel="0" collapsed="false">
      <c r="B238" s="237" t="s">
        <v>513</v>
      </c>
      <c r="C238" s="237" t="s">
        <v>514</v>
      </c>
      <c r="D238" s="240" t="n">
        <v>1</v>
      </c>
      <c r="E238" s="238" t="n">
        <v>3.5</v>
      </c>
      <c r="F238" s="239" t="n">
        <v>3.65</v>
      </c>
      <c r="G238" s="240" t="n">
        <v>4</v>
      </c>
    </row>
    <row r="239" customFormat="false" ht="20.25" hidden="false" customHeight="false" outlineLevel="0" collapsed="false">
      <c r="B239" s="237" t="s">
        <v>515</v>
      </c>
      <c r="C239" s="237" t="s">
        <v>516</v>
      </c>
      <c r="D239" s="240" t="n">
        <v>1</v>
      </c>
      <c r="E239" s="238" t="n">
        <v>3.5</v>
      </c>
      <c r="F239" s="239" t="n">
        <v>3.65</v>
      </c>
      <c r="G239" s="240" t="n">
        <v>4</v>
      </c>
    </row>
    <row r="240" customFormat="false" ht="20.25" hidden="false" customHeight="false" outlineLevel="0" collapsed="false">
      <c r="B240" s="237" t="s">
        <v>517</v>
      </c>
      <c r="C240" s="237" t="s">
        <v>564</v>
      </c>
      <c r="D240" s="240" t="n">
        <v>1</v>
      </c>
      <c r="E240" s="238" t="n">
        <v>3.5</v>
      </c>
      <c r="F240" s="239" t="n">
        <v>3.65</v>
      </c>
      <c r="G240" s="240" t="n">
        <v>4</v>
      </c>
    </row>
    <row r="241" customFormat="false" ht="20.25" hidden="false" customHeight="false" outlineLevel="0" collapsed="false">
      <c r="B241" s="237"/>
      <c r="C241" s="237"/>
      <c r="D241" s="240"/>
      <c r="E241" s="238"/>
      <c r="F241" s="239"/>
      <c r="G241" s="240"/>
    </row>
    <row r="242" customFormat="false" ht="20.25" hidden="false" customHeight="false" outlineLevel="0" collapsed="false">
      <c r="B242" s="237"/>
      <c r="C242" s="237"/>
      <c r="D242" s="240"/>
      <c r="E242" s="238"/>
      <c r="F242" s="239"/>
      <c r="G242" s="240"/>
    </row>
    <row r="243" customFormat="false" ht="20.25" hidden="false" customHeight="false" outlineLevel="0" collapsed="false">
      <c r="B243" s="237"/>
      <c r="C243" s="237" t="s">
        <v>519</v>
      </c>
      <c r="D243" s="240"/>
      <c r="E243" s="238"/>
      <c r="F243" s="239"/>
      <c r="G243" s="240"/>
    </row>
    <row r="244" customFormat="false" ht="20.25" hidden="false" customHeight="false" outlineLevel="0" collapsed="false">
      <c r="B244" s="237" t="s">
        <v>521</v>
      </c>
      <c r="C244" s="237" t="s">
        <v>522</v>
      </c>
      <c r="D244" s="240" t="n">
        <v>6</v>
      </c>
      <c r="E244" s="238" t="n">
        <v>2.5</v>
      </c>
      <c r="F244" s="239" t="n">
        <v>2.8</v>
      </c>
      <c r="G244" s="240" t="n">
        <v>22</v>
      </c>
    </row>
    <row r="245" customFormat="false" ht="20.25" hidden="false" customHeight="false" outlineLevel="0" collapsed="false">
      <c r="B245" s="237" t="s">
        <v>524</v>
      </c>
      <c r="C245" s="237" t="s">
        <v>525</v>
      </c>
      <c r="D245" s="240" t="n">
        <v>6</v>
      </c>
      <c r="E245" s="238" t="n">
        <v>3</v>
      </c>
      <c r="F245" s="239" t="n">
        <v>3.3</v>
      </c>
      <c r="G245" s="240" t="n">
        <v>22</v>
      </c>
    </row>
    <row r="246" customFormat="false" ht="20.25" hidden="false" customHeight="false" outlineLevel="0" collapsed="false">
      <c r="B246" s="237" t="s">
        <v>526</v>
      </c>
      <c r="C246" s="237" t="s">
        <v>527</v>
      </c>
      <c r="D246" s="240" t="n">
        <v>6</v>
      </c>
      <c r="E246" s="238" t="n">
        <v>2.8</v>
      </c>
      <c r="F246" s="239" t="n">
        <v>3.1</v>
      </c>
      <c r="G246" s="240" t="n">
        <v>22</v>
      </c>
    </row>
    <row r="247" customFormat="false" ht="20.25" hidden="false" customHeight="false" outlineLevel="0" collapsed="false">
      <c r="B247" s="237" t="s">
        <v>528</v>
      </c>
      <c r="C247" s="237" t="s">
        <v>529</v>
      </c>
      <c r="D247" s="240" t="n">
        <v>6</v>
      </c>
      <c r="E247" s="238" t="n">
        <v>2.9</v>
      </c>
      <c r="F247" s="239" t="n">
        <v>3.2</v>
      </c>
      <c r="G247" s="240" t="n">
        <v>22</v>
      </c>
    </row>
    <row r="248" customFormat="false" ht="20.25" hidden="false" customHeight="false" outlineLevel="0" collapsed="false">
      <c r="B248" s="237" t="s">
        <v>530</v>
      </c>
      <c r="C248" s="237" t="s">
        <v>531</v>
      </c>
      <c r="D248" s="240" t="n">
        <v>6</v>
      </c>
      <c r="E248" s="238" t="n">
        <v>2.9</v>
      </c>
      <c r="F248" s="239" t="n">
        <v>3.2</v>
      </c>
      <c r="G248" s="240" t="n">
        <v>22</v>
      </c>
    </row>
    <row r="249" customFormat="false" ht="20.25" hidden="false" customHeight="false" outlineLevel="0" collapsed="false">
      <c r="B249" s="237" t="s">
        <v>533</v>
      </c>
      <c r="C249" s="237" t="s">
        <v>534</v>
      </c>
      <c r="D249" s="240" t="n">
        <v>6</v>
      </c>
      <c r="E249" s="238" t="n">
        <v>4</v>
      </c>
      <c r="F249" s="239" t="n">
        <v>4.3</v>
      </c>
      <c r="G249" s="240" t="n">
        <v>22</v>
      </c>
    </row>
    <row r="250" customFormat="false" ht="20.25" hidden="false" customHeight="false" outlineLevel="0" collapsed="false">
      <c r="B250" s="237" t="s">
        <v>535</v>
      </c>
      <c r="C250" s="237" t="s">
        <v>536</v>
      </c>
      <c r="D250" s="240" t="n">
        <v>6</v>
      </c>
      <c r="E250" s="238" t="n">
        <v>5.55</v>
      </c>
      <c r="F250" s="239" t="n">
        <v>5.85</v>
      </c>
      <c r="G250" s="240" t="n">
        <v>22</v>
      </c>
    </row>
    <row r="251" customFormat="false" ht="20.25" hidden="false" customHeight="false" outlineLevel="0" collapsed="false">
      <c r="B251" s="237" t="s">
        <v>537</v>
      </c>
      <c r="C251" s="237" t="s">
        <v>538</v>
      </c>
      <c r="D251" s="240" t="n">
        <v>6</v>
      </c>
      <c r="E251" s="238" t="n">
        <v>5.55</v>
      </c>
      <c r="F251" s="239" t="n">
        <v>5.85</v>
      </c>
      <c r="G251" s="240" t="n">
        <v>22</v>
      </c>
    </row>
    <row r="252" customFormat="false" ht="20.25" hidden="false" customHeight="false" outlineLevel="0" collapsed="false">
      <c r="B252" s="237" t="s">
        <v>539</v>
      </c>
      <c r="C252" s="237" t="s">
        <v>540</v>
      </c>
      <c r="D252" s="240" t="n">
        <v>6</v>
      </c>
      <c r="E252" s="238" t="n">
        <v>5.55</v>
      </c>
      <c r="F252" s="239" t="n">
        <v>5.85</v>
      </c>
      <c r="G252" s="240" t="n">
        <v>22</v>
      </c>
    </row>
    <row r="253" customFormat="false" ht="20.25" hidden="false" customHeight="false" outlineLevel="0" collapsed="false">
      <c r="B253" s="237" t="s">
        <v>541</v>
      </c>
      <c r="C253" s="237" t="s">
        <v>542</v>
      </c>
      <c r="D253" s="240" t="n">
        <v>6</v>
      </c>
      <c r="E253" s="238" t="n">
        <v>6.6</v>
      </c>
      <c r="F253" s="239" t="n">
        <v>6.9</v>
      </c>
      <c r="G253" s="240" t="n">
        <v>22</v>
      </c>
    </row>
    <row r="254" customFormat="false" ht="20.25" hidden="false" customHeight="false" outlineLevel="0" collapsed="false">
      <c r="B254" s="237"/>
      <c r="C254" s="237"/>
      <c r="D254" s="240"/>
      <c r="E254" s="238"/>
      <c r="F254" s="239"/>
      <c r="G254" s="240"/>
    </row>
    <row r="255" customFormat="false" ht="20.25" hidden="false" customHeight="false" outlineLevel="0" collapsed="false">
      <c r="B255" s="237"/>
      <c r="C255" s="237"/>
      <c r="D255" s="240"/>
      <c r="E255" s="238"/>
      <c r="F255" s="239"/>
      <c r="G255" s="240"/>
    </row>
    <row r="256" customFormat="false" ht="20.25" hidden="false" customHeight="false" outlineLevel="0" collapsed="false">
      <c r="B256" s="237"/>
      <c r="C256" s="237"/>
      <c r="D256" s="240"/>
      <c r="E256" s="238"/>
      <c r="F256" s="239"/>
      <c r="G256" s="240"/>
    </row>
    <row r="257" customFormat="false" ht="20.25" hidden="false" customHeight="false" outlineLevel="0" collapsed="false">
      <c r="B257" s="237"/>
      <c r="C257" s="237"/>
      <c r="D257" s="240"/>
      <c r="E257" s="238"/>
      <c r="F257" s="239"/>
      <c r="G257" s="240"/>
    </row>
    <row r="258" customFormat="false" ht="20.25" hidden="false" customHeight="false" outlineLevel="0" collapsed="false">
      <c r="B258" s="237"/>
      <c r="C258" s="237"/>
      <c r="D258" s="240"/>
      <c r="E258" s="238"/>
      <c r="F258" s="239"/>
      <c r="G258" s="240"/>
    </row>
    <row r="260" customFormat="false" ht="20.25" hidden="false" customHeight="false" outlineLevel="0" collapsed="false">
      <c r="B260" s="251"/>
      <c r="C260" s="252"/>
      <c r="D260" s="237"/>
      <c r="E260" s="253"/>
      <c r="F260" s="253"/>
      <c r="G260" s="253"/>
    </row>
    <row r="261" customFormat="false" ht="20.25" hidden="false" customHeight="false" outlineLevel="0" collapsed="false">
      <c r="B261" s="252"/>
      <c r="C261" s="252"/>
      <c r="D261" s="240"/>
      <c r="E261" s="254"/>
      <c r="F261" s="254"/>
      <c r="G261" s="253"/>
    </row>
    <row r="262" customFormat="false" ht="20.25" hidden="false" customHeight="false" outlineLevel="0" collapsed="false">
      <c r="B262" s="252"/>
      <c r="C262" s="252"/>
      <c r="D262" s="240"/>
      <c r="E262" s="254"/>
      <c r="F262" s="254"/>
      <c r="G262" s="253"/>
    </row>
    <row r="263" customFormat="false" ht="20.25" hidden="false" customHeight="false" outlineLevel="0" collapsed="false">
      <c r="B263" s="252"/>
      <c r="C263" s="252"/>
      <c r="D263" s="240"/>
      <c r="E263" s="254"/>
      <c r="F263" s="254"/>
      <c r="G263" s="253"/>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14</TotalTime>
  <Application>LibreOffice/7.2.1.2$Windows_X86_64 LibreOffice_project/87b77fad49947c1441b67c559c339af8f3517e22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2016-11-22T08:46:26Z</dcterms:created>
  <dc:creator>Agnese</dc:creator>
  <dc:description/>
  <dc:language>it-IT</dc:language>
  <cp:lastModifiedBy/>
  <cp:lastPrinted>2019-03-11T09:44:17Z</cp:lastPrinted>
  <dcterms:modified xsi:type="dcterms:W3CDTF">2021-11-18T20:30:08Z</dcterms:modified>
  <cp:revision>5</cp:revision>
  <dc:subject/>
  <dc:title/>
</cp:coreProperties>
</file>

<file path=docProps/custom.xml><?xml version="1.0" encoding="utf-8"?>
<Properties xmlns="http://schemas.openxmlformats.org/officeDocument/2006/custom-properties" xmlns:vt="http://schemas.openxmlformats.org/officeDocument/2006/docPropsVTypes"/>
</file>